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9155" windowHeight="7380" activeTab="1"/>
  </bookViews>
  <sheets>
    <sheet name="Geral" sheetId="1" r:id="rId1"/>
    <sheet name="Serviços Diversos" sheetId="2" r:id="rId2"/>
    <sheet name="Hidráulica Água e Esgoto" sheetId="3" r:id="rId3"/>
    <sheet name="Arrancamento  e Remoção" sheetId="4" r:id="rId4"/>
  </sheets>
  <definedNames>
    <definedName name="_xlnm.Print_Area" localSheetId="3">'Arrancamento  e Remoção'!$A$1:$AT$37</definedName>
    <definedName name="_xlnm.Print_Titles" localSheetId="1">'Serviços Diversos'!$1:$7</definedName>
  </definedNames>
  <calcPr fullCalcOnLoad="1"/>
</workbook>
</file>

<file path=xl/sharedStrings.xml><?xml version="1.0" encoding="utf-8"?>
<sst xmlns="http://schemas.openxmlformats.org/spreadsheetml/2006/main" count="1159" uniqueCount="420">
  <si>
    <t>Local : Rua Major José Bento, nº 1889 - Vila Nova - Barra Mansa - RJ</t>
  </si>
  <si>
    <t>Serviços Diversos</t>
  </si>
  <si>
    <t>Item</t>
  </si>
  <si>
    <t>Descrição</t>
  </si>
  <si>
    <t>Unid</t>
  </si>
  <si>
    <t>Vacina</t>
  </si>
  <si>
    <t>Pediatria</t>
  </si>
  <si>
    <t>Consultório 1</t>
  </si>
  <si>
    <t>Consultório 2</t>
  </si>
  <si>
    <t>Varanda</t>
  </si>
  <si>
    <t>Zoonose / WC</t>
  </si>
  <si>
    <t>Fachada</t>
  </si>
  <si>
    <t>Área Externa</t>
  </si>
  <si>
    <t>Térreo Bloco "2"</t>
  </si>
  <si>
    <t>TOTAL</t>
  </si>
  <si>
    <t>SERVIÇOS PRELIMINARES</t>
  </si>
  <si>
    <t>Placa</t>
  </si>
  <si>
    <t>m2</t>
  </si>
  <si>
    <t>TRABALHOS EM TERRA</t>
  </si>
  <si>
    <t>Limpeza do Terreno - Fundos</t>
  </si>
  <si>
    <t>Escavação Terra 1ª Categoria</t>
  </si>
  <si>
    <t>m3</t>
  </si>
  <si>
    <t>Carga</t>
  </si>
  <si>
    <t>Transporte</t>
  </si>
  <si>
    <t>Espalhamento</t>
  </si>
  <si>
    <t>DEMOLIÇÕES</t>
  </si>
  <si>
    <t>Piso de Ardósia</t>
  </si>
  <si>
    <t>Alvenaria</t>
  </si>
  <si>
    <t xml:space="preserve">Vergas de Concreto Armado das Portas trocadas : </t>
  </si>
  <si>
    <t>(0,60 + 0,30) x 0,10 x 0,15 = 0,014m3</t>
  </si>
  <si>
    <t>(0,70 + 0,30) x 0,10 x 0,15 = 0,015m3</t>
  </si>
  <si>
    <t>(0,80 + 0,30) x 0,10 x 0,15 = 0,017m3</t>
  </si>
  <si>
    <t>1,35 x 0,10 x 0,15 = 0,020m3</t>
  </si>
  <si>
    <t>Azulejo (Regularizar Emboço aproveitado)</t>
  </si>
  <si>
    <t>Litofina  (Regularizar Emboço aproveitado)</t>
  </si>
  <si>
    <t>Forro de Gêsso</t>
  </si>
  <si>
    <t>Cobertura de Brasilit - Abrigo Compressor</t>
  </si>
  <si>
    <t>m3xkm</t>
  </si>
  <si>
    <t xml:space="preserve"> ARRANCAMENTOS / REMOÇ</t>
  </si>
  <si>
    <t>ABRIGO PARA COMPRESSOR</t>
  </si>
  <si>
    <t xml:space="preserve">Radier </t>
  </si>
  <si>
    <t xml:space="preserve">Laje Pré-moldada - 10 cm </t>
  </si>
  <si>
    <t>Concreto Pilares e Vigas - Completo</t>
  </si>
  <si>
    <t>Chapisco</t>
  </si>
  <si>
    <t>Emboço</t>
  </si>
  <si>
    <t>Porta (1,80x0,95= 1,71m2) Alumío Veneziana 2 Folhas de Abrir</t>
  </si>
  <si>
    <t>Cadeado - Porta Alumínio Compressor</t>
  </si>
  <si>
    <t>unid</t>
  </si>
  <si>
    <t>Fundo Selante Acrílico</t>
  </si>
  <si>
    <t>Pintura Acrílica</t>
  </si>
  <si>
    <t>ALVENARIA</t>
  </si>
  <si>
    <t>Alvenaria 1/2 vez tijolos</t>
  </si>
  <si>
    <t>Vergas para Portas</t>
  </si>
  <si>
    <t>m</t>
  </si>
  <si>
    <t>0,60 + 0,25 = 0,85 m</t>
  </si>
  <si>
    <t>0,70 + 0,25 = 0,95 m</t>
  </si>
  <si>
    <t>0,80 + 0,25 = 1,05 m</t>
  </si>
  <si>
    <t>0,85 + 0,25 = 1,10 m</t>
  </si>
  <si>
    <t>COBERTURA</t>
  </si>
  <si>
    <t>Madeiramento + Pontaletes</t>
  </si>
  <si>
    <t>Telha de Fibrocimento</t>
  </si>
  <si>
    <t>Rufo para Telha Ondulada 50cm de largura útil (Eternit)</t>
  </si>
  <si>
    <t>Calço Plástico com Ventilação</t>
  </si>
  <si>
    <t>Contrarufo Chapa nº 24, 53cm</t>
  </si>
  <si>
    <t>Rufo Lateral Chapa nº 24, 35cm</t>
  </si>
  <si>
    <t>Calha PVC  Beiral DN 125</t>
  </si>
  <si>
    <t>Condutor PVC DN 88</t>
  </si>
  <si>
    <t xml:space="preserve"> INSTALAÇÕES ELÉTRICAS </t>
  </si>
  <si>
    <t>APARELHOS SANITÁRIOS</t>
  </si>
  <si>
    <t>ESQUADRIAS E FERRAGENS</t>
  </si>
  <si>
    <t>Basculante de Alumínio</t>
  </si>
  <si>
    <t>Arrancamento + Recolocação de Janela de Alumínio com Vidro (1,20x1,55=1,86m2)</t>
  </si>
  <si>
    <t>Alambrado</t>
  </si>
  <si>
    <t>VIDROS</t>
  </si>
  <si>
    <t>Vidro Canelado</t>
  </si>
  <si>
    <t>REVESTIMENTO DE PAREDES E TETOS</t>
  </si>
  <si>
    <t>Chapisco - Paredes - Novo</t>
  </si>
  <si>
    <t>Emboço - Paredes - Novo</t>
  </si>
  <si>
    <t>Reboco para regularização de Emboço,  em Paredes onde foram demolidos os Azulejos e Litofinas</t>
  </si>
  <si>
    <t>Chapisco - Teto - Novo</t>
  </si>
  <si>
    <t>Emboço - Teto - Novo</t>
  </si>
  <si>
    <t>Cantoneira de alumínio - 2 x 2 cm</t>
  </si>
  <si>
    <t>Placas 10x10cm</t>
  </si>
  <si>
    <t>Granito de 3cm - Assento dos Bancos</t>
  </si>
  <si>
    <t>Chapisco - Novo</t>
  </si>
  <si>
    <t>Emboço - Novo</t>
  </si>
  <si>
    <t>Lajinha</t>
  </si>
  <si>
    <t>REVESTIMENTO DE PISOS</t>
  </si>
  <si>
    <t>PARTE INTERNA</t>
  </si>
  <si>
    <t>Marmorite</t>
  </si>
  <si>
    <t>Porcelanato</t>
  </si>
  <si>
    <t>PARTE EXTERNA</t>
  </si>
  <si>
    <t>Passeio / Calçada - 8cm</t>
  </si>
  <si>
    <t>Cordão de Concreto - Canteiro</t>
  </si>
  <si>
    <t>Piso Tátil Alerta</t>
  </si>
  <si>
    <t>Piso Tátil Direcional</t>
  </si>
  <si>
    <t xml:space="preserve">Terra para Grama </t>
  </si>
  <si>
    <t>Grama</t>
  </si>
  <si>
    <t xml:space="preserve">RODAPÉS,  SOLEIRAS,  PEITORIS </t>
  </si>
  <si>
    <t>Rodapé de Marmorite - 10cm</t>
  </si>
  <si>
    <t>Soleira de Marmorite - 15 cm</t>
  </si>
  <si>
    <t>Soleira de Granito Cinza - 15 cm</t>
  </si>
  <si>
    <t>Peitoril de Granito Cinza - 17cm</t>
  </si>
  <si>
    <t>Arrancamento +  Recolocação de Peitoril de Granito Cinza (0,30x1,2=0,36m2)</t>
  </si>
  <si>
    <t>PINTURA</t>
  </si>
  <si>
    <t xml:space="preserve">PARTE INTERNA E EXTERNA </t>
  </si>
  <si>
    <t>Área Total da Parede - H=2,48m</t>
  </si>
  <si>
    <t>Área Total do Teto</t>
  </si>
  <si>
    <t>Remoção de Pintura (Área Total Parede+Área Total Teto)  (-) (Azulejo+Litofina, demolidos)</t>
  </si>
  <si>
    <t>PARTE INTERNA - Paredes</t>
  </si>
  <si>
    <t>Azulejo Novo</t>
  </si>
  <si>
    <t>Pintura Acrílica Hospitalar. (Inclui : 1 Demão de Selador Acrílico+2 Demãos de Massa Acrílica+2 Demãos de Acabamento)</t>
  </si>
  <si>
    <t>Selador Acrílico</t>
  </si>
  <si>
    <t>Massa Acrílica</t>
  </si>
  <si>
    <t>PARTE INTERNA - Tetos</t>
  </si>
  <si>
    <t>Selador Látex PVA</t>
  </si>
  <si>
    <t>Massa  Látex PVA</t>
  </si>
  <si>
    <t>Pintura  Látex PVA</t>
  </si>
  <si>
    <t xml:space="preserve">Esmalte Fosco : </t>
  </si>
  <si>
    <t>Grade Metálica</t>
  </si>
  <si>
    <t>Porta Metálica PC</t>
  </si>
  <si>
    <t>Curativo</t>
  </si>
  <si>
    <t>Inalação</t>
  </si>
  <si>
    <t>Farmácia</t>
  </si>
  <si>
    <t>Espera</t>
  </si>
  <si>
    <t>Recepção  1</t>
  </si>
  <si>
    <t>Recepção  2</t>
  </si>
  <si>
    <t>Consultório  1</t>
  </si>
  <si>
    <t>Consultório  2</t>
  </si>
  <si>
    <t>Varanda + Esperas</t>
  </si>
  <si>
    <t>Cobertura</t>
  </si>
  <si>
    <t>Parte Externa : Fachadas</t>
  </si>
  <si>
    <t>Parte Externa : Muros</t>
  </si>
  <si>
    <t>Abrigo Compressor</t>
  </si>
  <si>
    <t>TOTAL GERAL</t>
  </si>
  <si>
    <t>Ver Projeto, com Planilha, anexo.</t>
  </si>
  <si>
    <t>Vaso Sanitário c/Descarga acoplada - PNE</t>
  </si>
  <si>
    <t>Barra de Apoio, de 50cm, Fixada na Parede</t>
  </si>
  <si>
    <t>Barra de Apoio, de 80cm, Fixada  na Parede</t>
  </si>
  <si>
    <t>Lavatório de Louça</t>
  </si>
  <si>
    <t>Válvula</t>
  </si>
  <si>
    <t>Rabicho</t>
  </si>
  <si>
    <t>Bancada em Inox, c/1 cuba - 1,40 x 0,60m</t>
  </si>
  <si>
    <t>Bancada em Inox, c/1 cuba - 1,50 x 0,60m</t>
  </si>
  <si>
    <t>Ducha Higiênica</t>
  </si>
  <si>
    <t>Ralo Inox  15 x 15 cm - Escamoteável</t>
  </si>
  <si>
    <t>Cabide Simples Cromado</t>
  </si>
  <si>
    <t xml:space="preserve">UN </t>
  </si>
  <si>
    <t xml:space="preserve">TOTAL </t>
  </si>
  <si>
    <t>Consultório 3 / WC</t>
  </si>
  <si>
    <t>Porta de Alumínio Veneziana - DE ABRIR</t>
  </si>
  <si>
    <t>Porta de Alumínio Veneziana - DE CORRER</t>
  </si>
  <si>
    <t>Fisioterapia</t>
  </si>
  <si>
    <t>Sanitário  5</t>
  </si>
  <si>
    <t>Circulação</t>
  </si>
  <si>
    <t>Coleta / Sala  4</t>
  </si>
  <si>
    <t>Torneira - Mesa</t>
  </si>
  <si>
    <t>Torneira - Parede</t>
  </si>
  <si>
    <t>Concreto Simples em Rampas e Cintas</t>
  </si>
  <si>
    <t>Concreto Armado em Rampas - 25Mpa</t>
  </si>
  <si>
    <t xml:space="preserve">Guarda Corpo </t>
  </si>
  <si>
    <t>Concreto Simples em Rampa, c/Tela - 25Mpa</t>
  </si>
  <si>
    <t>Impermeabilização</t>
  </si>
  <si>
    <t xml:space="preserve">Emboço : Muro </t>
  </si>
  <si>
    <t>Sifão Cromado</t>
  </si>
  <si>
    <t>(0,85 + 0,30) x 0,10 x 0,15 = 0,017m3</t>
  </si>
  <si>
    <t>Tela</t>
  </si>
  <si>
    <t>Demolição Alambrado</t>
  </si>
  <si>
    <t>Condutor PVC DN 100</t>
  </si>
  <si>
    <t>Reparo Estrutural : Groute em Rampas</t>
  </si>
  <si>
    <t>Bloco "4"</t>
  </si>
  <si>
    <t>Bloco "1"</t>
  </si>
  <si>
    <t>Bloco "3"</t>
  </si>
  <si>
    <t>ARRANCAMENTOS / REMOÇÕES</t>
  </si>
  <si>
    <t>Orç. Nº</t>
  </si>
  <si>
    <t>Rev. Nº</t>
  </si>
  <si>
    <t>Data</t>
  </si>
  <si>
    <t>Bloco  "4"</t>
  </si>
  <si>
    <t>Bloco  "1"</t>
  </si>
  <si>
    <t>Bloco   "3"</t>
  </si>
  <si>
    <t xml:space="preserve">TOTAL GERAL </t>
  </si>
  <si>
    <t>Parte Externa</t>
  </si>
  <si>
    <t xml:space="preserve">Louças </t>
  </si>
  <si>
    <t>Metais</t>
  </si>
  <si>
    <t>Bancada</t>
  </si>
  <si>
    <t>Outros</t>
  </si>
  <si>
    <t>Vaso Sanitário + Assento</t>
  </si>
  <si>
    <t>Caixa Descarga de Plástico na Parede</t>
  </si>
  <si>
    <t>Barra de Apoio, 80 cm</t>
  </si>
  <si>
    <t>Lavatório de Louça e PVC - Parede</t>
  </si>
  <si>
    <t>PVC</t>
  </si>
  <si>
    <t xml:space="preserve">Sifão </t>
  </si>
  <si>
    <t xml:space="preserve">Torneira de : </t>
  </si>
  <si>
    <t>Mesa</t>
  </si>
  <si>
    <t>Parede</t>
  </si>
  <si>
    <t>Duchinha Higiênica</t>
  </si>
  <si>
    <t xml:space="preserve">Bancada de Pia, de Mármore, inclusive Cuba  </t>
  </si>
  <si>
    <t>Sifão</t>
  </si>
  <si>
    <t>Retirada de Portas Madeira e PVC + Metais</t>
  </si>
  <si>
    <t>Madeira</t>
  </si>
  <si>
    <t>0,60 x 2,10</t>
  </si>
  <si>
    <t>1,26 m2</t>
  </si>
  <si>
    <t>0,70 x 2,10</t>
  </si>
  <si>
    <t>1,47 m2</t>
  </si>
  <si>
    <t>0,80 x 2,10</t>
  </si>
  <si>
    <t>1,68 m2</t>
  </si>
  <si>
    <t>Porta de Alumínio - Abrigo Compressor</t>
  </si>
  <si>
    <t>0,60 x 2,00</t>
  </si>
  <si>
    <t>1,20 m2</t>
  </si>
  <si>
    <t>Cobertura : Madeiramento</t>
  </si>
  <si>
    <t>Cobertura : Telha de Fibrocimento</t>
  </si>
  <si>
    <t xml:space="preserve">Transporte </t>
  </si>
  <si>
    <t>Descarga</t>
  </si>
  <si>
    <t>Estado do Rio de Janeiro</t>
  </si>
  <si>
    <t>Prefeitura Municipal de Barra Mansa</t>
  </si>
  <si>
    <t xml:space="preserve">Secretaria Municipal de Planejamento Urbano </t>
  </si>
  <si>
    <t>Contrato de Repasse nº   851743 / 2017                  (SICONV)</t>
  </si>
  <si>
    <t>Memória de Quantidades</t>
  </si>
  <si>
    <t>Área da Construção</t>
  </si>
  <si>
    <t xml:space="preserve">Prazo de Construção  </t>
  </si>
  <si>
    <t>Distância do Bota-fora - CTR</t>
  </si>
  <si>
    <t>km</t>
  </si>
  <si>
    <t>1</t>
  </si>
  <si>
    <t>&gt;&gt;&gt; SERVIÇOS PRELIMINARES</t>
  </si>
  <si>
    <t>1.1</t>
  </si>
  <si>
    <t>&gt; Placa de Obra</t>
  </si>
  <si>
    <t>Vergas de Concreto</t>
  </si>
  <si>
    <t>Rampas de Concreto</t>
  </si>
  <si>
    <t>Cerâmica (Litofina) / Azulejo</t>
  </si>
  <si>
    <t>Argamassa</t>
  </si>
  <si>
    <t>Com Empolamento de 30,0%</t>
  </si>
  <si>
    <t xml:space="preserve">Carga </t>
  </si>
  <si>
    <t>(Ver Planilha, anexa)</t>
  </si>
  <si>
    <t>Concreto Simples em Rampa com Tela - 25 Mpa</t>
  </si>
  <si>
    <t>Concreto</t>
  </si>
  <si>
    <t>(1,70x1,25 + 1,25x1,21 + 2,55x1,21 + 2,5x1,21 = 9,749 m2)</t>
  </si>
  <si>
    <t>Total</t>
  </si>
  <si>
    <t xml:space="preserve">Bloco "4"          </t>
  </si>
  <si>
    <t xml:space="preserve">Bloco "1"          </t>
  </si>
  <si>
    <t xml:space="preserve">Bloco "3"          </t>
  </si>
  <si>
    <t>INSTALAÇÃO HIDRÁULICA - ÁGUA</t>
  </si>
  <si>
    <t>INSTALAÇÃO HIDRÁULICA - ESGOTO</t>
  </si>
  <si>
    <t>Tubo de PVC Rígido Soldável</t>
  </si>
  <si>
    <t>Ø 50mm</t>
  </si>
  <si>
    <t>Ø 25mm</t>
  </si>
  <si>
    <t>Tê de Redução 90º Soldável</t>
  </si>
  <si>
    <t>Joelho 90º Soldável Com Bucha de Latão</t>
  </si>
  <si>
    <t>Joelho 90º Soldável</t>
  </si>
  <si>
    <t xml:space="preserve">50mm x 25mm </t>
  </si>
  <si>
    <t xml:space="preserve">Registro de Gaveta com Canopla Cromada  </t>
  </si>
  <si>
    <t>Ø  1  1/2"</t>
  </si>
  <si>
    <t>Luva Soldável e com Rosca</t>
  </si>
  <si>
    <t>50mm</t>
  </si>
  <si>
    <t>União com Rosca</t>
  </si>
  <si>
    <t>50mm x 1  1/2"</t>
  </si>
  <si>
    <t>Adaptador Soldável Curto com Bolsa e Rosca para Registro</t>
  </si>
  <si>
    <t>Ø  100mm</t>
  </si>
  <si>
    <t>Ø  50mm</t>
  </si>
  <si>
    <t>Ø  40mm</t>
  </si>
  <si>
    <t xml:space="preserve">Joelho 45º </t>
  </si>
  <si>
    <t>Hidráulica - Água e Esgoto</t>
  </si>
  <si>
    <t xml:space="preserve">Tubo de PVC Rígido com Ponta e Bolsa com Virola </t>
  </si>
  <si>
    <r>
      <t xml:space="preserve">50mm </t>
    </r>
    <r>
      <rPr>
        <b/>
        <sz val="14"/>
        <rFont val="Times New Roman"/>
        <family val="1"/>
      </rPr>
      <t xml:space="preserve"> /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1  1/2"</t>
    </r>
  </si>
  <si>
    <t>Vedação para saída de Vaso Sanitário - Bitola 100 mm (Incluído na composição do Vaso Sanitário)</t>
  </si>
  <si>
    <t>Caixa Sifonada EG 47 - 100x100x50mm - Porta Grelha Quadrada</t>
  </si>
  <si>
    <t>Tê 90º Soldável</t>
  </si>
  <si>
    <t xml:space="preserve"> INSTALAÇÕES HIDRÁULICAS</t>
  </si>
  <si>
    <t>OBS. :  No Bloco "3", o Ralo novo vai ocupar o mesmo local do ralo antigo.</t>
  </si>
  <si>
    <t>Portão Chapa Metálica</t>
  </si>
  <si>
    <t xml:space="preserve">Obra : Reforma de Unidade de Atenção Especializada em Saúde - SIRENE II - Vila Nova  </t>
  </si>
  <si>
    <t>Registro de Gaveta</t>
  </si>
  <si>
    <t xml:space="preserve">Carga : Aproximadamente 2 viagens de caminhão = </t>
  </si>
  <si>
    <r>
      <t>Porcelanato Esmaltado Borda Reta White de 30x60cm, em Paredes</t>
    </r>
    <r>
      <rPr>
        <sz val="10"/>
        <rFont val="Times New Roman"/>
        <family val="1"/>
      </rPr>
      <t xml:space="preserve">   - Azulejo 15x15cm</t>
    </r>
  </si>
  <si>
    <t>mês</t>
  </si>
  <si>
    <t xml:space="preserve"> DEMOLIÇÃO MANUAL DE PISO DE CONCRETO SIMPLES</t>
  </si>
  <si>
    <t>Trasnporte</t>
  </si>
  <si>
    <r>
      <t xml:space="preserve">REATERRO MANUAL APILOADO COM SOQUETE. </t>
    </r>
    <r>
      <rPr>
        <b/>
        <sz val="16"/>
        <color indexed="10"/>
        <rFont val="Times New Roman"/>
        <family val="1"/>
      </rPr>
      <t>ATERRO</t>
    </r>
  </si>
  <si>
    <t>Sanitário 2</t>
  </si>
  <si>
    <t xml:space="preserve">Varanda </t>
  </si>
  <si>
    <t>Zoonose / Sanitário 3</t>
  </si>
  <si>
    <t>Remoção de luminárias</t>
  </si>
  <si>
    <t>unid.</t>
  </si>
  <si>
    <t>sanitário 1</t>
  </si>
  <si>
    <t>Instalação de luminárias 2 x 9w led</t>
  </si>
  <si>
    <t>mesa</t>
  </si>
  <si>
    <t>Consultório 3 / sanitário 4</t>
  </si>
  <si>
    <t>Grade da janela = 1,45m x1,30m</t>
  </si>
  <si>
    <t>3x1,65x Diâm 2" = 0,592 m2</t>
  </si>
  <si>
    <t>2x6,65x Diâm 2" = 1,592 m2</t>
  </si>
  <si>
    <t>Rodapé de Marmorite - 1,50x0,6=0,9m²</t>
  </si>
  <si>
    <t>Emboço : Teto e paredes (Considerar espessura  2,5 cm)</t>
  </si>
  <si>
    <t>Alvenaria 1/2 vez - bloco ceramico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</si>
  <si>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</si>
  <si>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</si>
  <si>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</si>
  <si>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</si>
  <si>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</si>
  <si>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</si>
  <si>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</si>
  <si>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</si>
  <si>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</si>
  <si>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</si>
  <si>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</si>
  <si>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</si>
  <si>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</si>
  <si>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</si>
  <si>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</si>
  <si>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</si>
  <si>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</si>
  <si>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</si>
  <si>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ITEM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</si>
  <si>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</si>
  <si>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</si>
  <si>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</si>
  <si>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</si>
  <si>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</si>
  <si>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</si>
  <si>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</si>
  <si>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</si>
  <si>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</si>
  <si>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</si>
  <si>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</si>
  <si>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</si>
  <si>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</si>
  <si>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</si>
  <si>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</si>
  <si>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</si>
  <si>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</si>
  <si>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</si>
  <si>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</si>
  <si>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</si>
  <si>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</si>
  <si>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</si>
  <si>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</si>
  <si>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</si>
  <si>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</si>
  <si>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</si>
  <si>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</si>
  <si>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</si>
  <si>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</si>
  <si>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7.8</t>
  </si>
  <si>
    <t>8.1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</si>
  <si>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</si>
  <si>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</si>
  <si>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</si>
  <si>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</si>
  <si>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</si>
  <si>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</si>
  <si>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</si>
  <si>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</si>
  <si>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</si>
  <si>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</si>
  <si>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</si>
  <si>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</si>
  <si>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9.15</t>
  </si>
  <si>
    <t>9.16</t>
  </si>
  <si>
    <t>9.17</t>
  </si>
  <si>
    <t>9.18</t>
  </si>
  <si>
    <t>9.19</t>
  </si>
  <si>
    <t>9.20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</si>
  <si>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</si>
  <si>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</si>
  <si>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</si>
  <si>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</si>
  <si>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</si>
  <si>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</si>
  <si>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</si>
  <si>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</si>
  <si>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</si>
  <si>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</si>
  <si>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</si>
  <si>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11.1</t>
  </si>
  <si>
    <t>11.3</t>
  </si>
  <si>
    <t>11.4</t>
  </si>
  <si>
    <t>11.5</t>
  </si>
  <si>
    <t>11.6</t>
  </si>
  <si>
    <t>12.1</t>
  </si>
  <si>
    <t>13.1</t>
  </si>
  <si>
    <t>13.2</t>
  </si>
  <si>
    <t>13.3</t>
  </si>
  <si>
    <t>13.4</t>
  </si>
  <si>
    <t>13.5</t>
  </si>
  <si>
    <t>13.6</t>
  </si>
  <si>
    <t>13.7</t>
  </si>
  <si>
    <t>13.8</t>
  </si>
  <si>
    <t xml:space="preserve"> Outros Externos</t>
  </si>
  <si>
    <t>13.9</t>
  </si>
  <si>
    <t>14.1</t>
  </si>
  <si>
    <t>14.2</t>
  </si>
  <si>
    <t>14.3</t>
  </si>
  <si>
    <t>14.4</t>
  </si>
  <si>
    <t>14.5</t>
  </si>
  <si>
    <t>14.6</t>
  </si>
  <si>
    <t>14.8</t>
  </si>
  <si>
    <t>14.7</t>
  </si>
  <si>
    <t>14.9</t>
  </si>
  <si>
    <t>14.10</t>
  </si>
  <si>
    <t>14.11</t>
  </si>
  <si>
    <t>14.12</t>
  </si>
  <si>
    <t>15.1</t>
  </si>
  <si>
    <t>15.2</t>
  </si>
  <si>
    <t>15.3</t>
  </si>
  <si>
    <t>15.4</t>
  </si>
  <si>
    <t>15.5</t>
  </si>
  <si>
    <t>15.6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</si>
  <si>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</si>
  <si>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</si>
  <si>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</si>
  <si>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</si>
  <si>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</si>
  <si>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</si>
  <si>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</si>
  <si>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</si>
  <si>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</si>
  <si>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</si>
  <si>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</si>
  <si>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022-18</t>
  </si>
  <si>
    <t>12/2018</t>
  </si>
  <si>
    <t>Distância do Depósito (PARQUE DA CIDADE)</t>
  </si>
  <si>
    <t xml:space="preserve">Arrancamento / Remoção   (Transporte para o Depósito PARQUE  DA CIDADE) :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</si>
</sst>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trike/>
      <sz val="12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4"/>
      <name val="Arial"/>
      <family val="2"/>
    </font>
    <font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trike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Cambria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Cambria"/>
      <family val="1"/>
    </font>
    <font>
      <b/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sz val="10"/>
      <color rgb="FFFF0000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Dashed"/>
    </border>
    <border>
      <left style="thin"/>
      <right style="thin"/>
      <top/>
      <bottom/>
    </border>
    <border>
      <left style="thin"/>
      <right style="thin"/>
      <top style="mediumDashed"/>
      <bottom style="thin"/>
    </border>
    <border>
      <left style="thin"/>
      <right style="thin"/>
      <top/>
      <bottom style="mediumDashed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 style="mediumDashed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Dashed"/>
      <right style="mediumDashed"/>
      <top style="mediumDashed"/>
      <bottom style="mediumDashed"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/>
      <right/>
      <top style="mediumDashed"/>
      <bottom style="thin"/>
    </border>
    <border>
      <left style="thin"/>
      <right/>
      <top/>
      <bottom/>
    </border>
    <border>
      <left style="thin"/>
      <right style="mediumDashed"/>
      <top style="thin"/>
      <bottom/>
    </border>
    <border>
      <left style="thin"/>
      <right style="mediumDashed"/>
      <top/>
      <bottom/>
    </border>
    <border>
      <left style="thin"/>
      <right style="mediumDashed"/>
      <top/>
      <bottom style="thin"/>
    </border>
    <border>
      <left style="thin"/>
      <right style="mediumDashed"/>
      <top style="thin"/>
      <bottom style="thin"/>
    </border>
    <border>
      <left style="thin"/>
      <right/>
      <top/>
      <bottom style="thin"/>
    </border>
    <border>
      <left style="mediumDashed"/>
      <right/>
      <top style="mediumDashed"/>
      <bottom style="mediumDashed"/>
    </border>
    <border>
      <left/>
      <right style="mediumDashed"/>
      <top style="mediumDashed"/>
      <bottom style="mediumDashed"/>
    </border>
    <border>
      <left style="mediumDashed"/>
      <right style="thin"/>
      <top style="thin"/>
      <bottom style="thin"/>
    </border>
    <border>
      <left style="mediumDashed"/>
      <right/>
      <top style="mediumDashed"/>
      <bottom style="thin"/>
    </border>
    <border>
      <left/>
      <right style="thin"/>
      <top style="mediumDashed"/>
      <bottom style="thin"/>
    </border>
    <border>
      <left style="mediumDashed"/>
      <right/>
      <top style="thin"/>
      <bottom style="thin"/>
    </border>
    <border>
      <left style="mediumDashed"/>
      <right/>
      <top style="thin"/>
      <bottom style="mediumDashed"/>
    </border>
    <border>
      <left/>
      <right/>
      <top style="thin"/>
      <bottom style="mediumDashed"/>
    </border>
    <border>
      <left/>
      <right style="thin"/>
      <top style="thin"/>
      <bottom style="mediumDashed"/>
    </border>
    <border>
      <left style="mediumDashed"/>
      <right style="thin"/>
      <top style="mediumDashed"/>
      <bottom style="thin"/>
    </border>
    <border>
      <left style="mediumDashed"/>
      <right style="thin"/>
      <top style="thin"/>
      <bottom style="mediumDashed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24">
    <xf numFmtId="0" fontId="0" fillId="0" borderId="0" xfId="0" applyFont="1" applyAlignment="1">
      <alignment/>
    </xf>
    <xf numFmtId="0" fontId="8" fillId="0" borderId="10" xfId="50" applyFont="1" applyFill="1" applyBorder="1" applyAlignment="1">
      <alignment horizontal="center"/>
      <protection/>
    </xf>
    <xf numFmtId="0" fontId="9" fillId="0" borderId="10" xfId="50" applyFont="1" applyFill="1" applyBorder="1" applyAlignment="1">
      <alignment horizontal="center"/>
      <protection/>
    </xf>
    <xf numFmtId="0" fontId="13" fillId="0" borderId="10" xfId="50" applyFont="1" applyFill="1" applyBorder="1" applyAlignment="1">
      <alignment horizontal="center" vertical="center"/>
      <protection/>
    </xf>
    <xf numFmtId="49" fontId="13" fillId="0" borderId="10" xfId="50" applyNumberFormat="1" applyFont="1" applyFill="1" applyBorder="1" applyAlignment="1">
      <alignment horizontal="center" vertical="center" wrapText="1"/>
      <protection/>
    </xf>
    <xf numFmtId="49" fontId="71" fillId="0" borderId="11" xfId="49" applyNumberFormat="1" applyFont="1" applyFill="1" applyBorder="1" applyAlignment="1">
      <alignment horizontal="center" vertical="center" wrapText="1"/>
      <protection/>
    </xf>
    <xf numFmtId="0" fontId="9" fillId="0" borderId="12" xfId="50" applyFont="1" applyFill="1" applyBorder="1" applyAlignment="1">
      <alignment horizontal="center"/>
      <protection/>
    </xf>
    <xf numFmtId="0" fontId="9" fillId="0" borderId="13" xfId="50" applyFont="1" applyFill="1" applyBorder="1" applyAlignment="1">
      <alignment horizontal="center"/>
      <protection/>
    </xf>
    <xf numFmtId="164" fontId="9" fillId="0" borderId="10" xfId="50" applyNumberFormat="1" applyFont="1" applyFill="1" applyBorder="1" applyAlignment="1">
      <alignment horizontal="right"/>
      <protection/>
    </xf>
    <xf numFmtId="164" fontId="9" fillId="0" borderId="12" xfId="50" applyNumberFormat="1" applyFont="1" applyFill="1" applyBorder="1" applyAlignment="1">
      <alignment horizontal="right"/>
      <protection/>
    </xf>
    <xf numFmtId="0" fontId="9" fillId="0" borderId="14" xfId="50" applyFont="1" applyFill="1" applyBorder="1" applyAlignment="1">
      <alignment horizontal="center"/>
      <protection/>
    </xf>
    <xf numFmtId="164" fontId="9" fillId="0" borderId="14" xfId="50" applyNumberFormat="1" applyFont="1" applyFill="1" applyBorder="1" applyAlignment="1">
      <alignment horizontal="right"/>
      <protection/>
    </xf>
    <xf numFmtId="0" fontId="9" fillId="0" borderId="10" xfId="50" applyFont="1" applyFill="1" applyBorder="1">
      <alignment/>
      <protection/>
    </xf>
    <xf numFmtId="0" fontId="9" fillId="0" borderId="15" xfId="50" applyFont="1" applyFill="1" applyBorder="1" applyAlignment="1">
      <alignment horizontal="center"/>
      <protection/>
    </xf>
    <xf numFmtId="164" fontId="9" fillId="0" borderId="15" xfId="50" applyNumberFormat="1" applyFont="1" applyFill="1" applyBorder="1" applyAlignment="1">
      <alignment horizontal="right"/>
      <protection/>
    </xf>
    <xf numFmtId="0" fontId="9" fillId="0" borderId="16" xfId="50" applyFont="1" applyFill="1" applyBorder="1" applyAlignment="1">
      <alignment horizontal="center"/>
      <protection/>
    </xf>
    <xf numFmtId="164" fontId="9" fillId="0" borderId="16" xfId="50" applyNumberFormat="1" applyFont="1" applyFill="1" applyBorder="1" applyAlignment="1">
      <alignment horizontal="right"/>
      <protection/>
    </xf>
    <xf numFmtId="0" fontId="9" fillId="0" borderId="0" xfId="50" applyFont="1" applyFill="1" applyBorder="1">
      <alignment/>
      <protection/>
    </xf>
    <xf numFmtId="49" fontId="71" fillId="0" borderId="10" xfId="49" applyNumberFormat="1" applyFont="1" applyFill="1" applyBorder="1" applyAlignment="1">
      <alignment horizontal="center" vertical="center" wrapText="1"/>
      <protection/>
    </xf>
    <xf numFmtId="0" fontId="9" fillId="0" borderId="10" xfId="50" applyFont="1" applyFill="1" applyBorder="1" applyAlignment="1">
      <alignment horizontal="center" wrapText="1"/>
      <protection/>
    </xf>
    <xf numFmtId="0" fontId="9" fillId="0" borderId="0" xfId="50" applyFont="1" applyFill="1" applyBorder="1" applyAlignment="1">
      <alignment horizontal="center" vertical="center" wrapText="1"/>
      <protection/>
    </xf>
    <xf numFmtId="164" fontId="14" fillId="0" borderId="10" xfId="50" applyNumberFormat="1" applyFont="1" applyFill="1" applyBorder="1" applyAlignment="1">
      <alignment horizontal="right"/>
      <protection/>
    </xf>
    <xf numFmtId="0" fontId="3" fillId="0" borderId="17" xfId="50" applyFont="1" applyFill="1" applyBorder="1" applyAlignment="1">
      <alignment horizontal="left" vertical="center" wrapText="1"/>
      <protection/>
    </xf>
    <xf numFmtId="0" fontId="3" fillId="0" borderId="18" xfId="50" applyFont="1" applyFill="1" applyBorder="1" applyAlignment="1">
      <alignment horizontal="left" vertical="center" wrapText="1"/>
      <protection/>
    </xf>
    <xf numFmtId="164" fontId="9" fillId="0" borderId="10" xfId="50" applyNumberFormat="1" applyFont="1" applyFill="1" applyBorder="1" applyAlignment="1">
      <alignment horizontal="right" wrapText="1"/>
      <protection/>
    </xf>
    <xf numFmtId="164" fontId="9" fillId="0" borderId="17" xfId="50" applyNumberFormat="1" applyFont="1" applyFill="1" applyBorder="1" applyAlignment="1">
      <alignment horizontal="left" vertical="center" wrapText="1"/>
      <protection/>
    </xf>
    <xf numFmtId="164" fontId="9" fillId="0" borderId="18" xfId="50" applyNumberFormat="1" applyFont="1" applyFill="1" applyBorder="1" applyAlignment="1">
      <alignment horizontal="left" vertical="center" wrapText="1"/>
      <protection/>
    </xf>
    <xf numFmtId="164" fontId="9" fillId="0" borderId="0" xfId="50" applyNumberFormat="1" applyFont="1" applyFill="1">
      <alignment/>
      <protection/>
    </xf>
    <xf numFmtId="164" fontId="16" fillId="0" borderId="10" xfId="50" applyNumberFormat="1" applyFont="1" applyFill="1" applyBorder="1" applyAlignment="1">
      <alignment horizontal="right"/>
      <protection/>
    </xf>
    <xf numFmtId="164" fontId="9" fillId="0" borderId="13" xfId="50" applyNumberFormat="1" applyFont="1" applyFill="1" applyBorder="1" applyAlignment="1">
      <alignment horizontal="right"/>
      <protection/>
    </xf>
    <xf numFmtId="49" fontId="71" fillId="0" borderId="19" xfId="49" applyNumberFormat="1" applyFont="1" applyFill="1" applyBorder="1" applyAlignment="1">
      <alignment horizontal="center" vertical="center" wrapText="1"/>
      <protection/>
    </xf>
    <xf numFmtId="164" fontId="8" fillId="0" borderId="10" xfId="50" applyNumberFormat="1" applyFont="1" applyFill="1" applyBorder="1" applyAlignment="1">
      <alignment horizontal="right"/>
      <protection/>
    </xf>
    <xf numFmtId="164" fontId="9" fillId="0" borderId="11" xfId="50" applyNumberFormat="1" applyFont="1" applyFill="1" applyBorder="1" applyAlignment="1">
      <alignment horizontal="right"/>
      <protection/>
    </xf>
    <xf numFmtId="16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3" fillId="0" borderId="14" xfId="50" applyFont="1" applyFill="1" applyBorder="1" applyAlignment="1">
      <alignment horizontal="center" vertical="center"/>
      <protection/>
    </xf>
    <xf numFmtId="0" fontId="10" fillId="0" borderId="14" xfId="50" applyFont="1" applyFill="1" applyBorder="1" applyAlignment="1">
      <alignment horizontal="left" vertical="center" wrapText="1"/>
      <protection/>
    </xf>
    <xf numFmtId="0" fontId="5" fillId="0" borderId="14" xfId="50" applyFont="1" applyFill="1" applyBorder="1" applyAlignment="1">
      <alignment horizontal="left" vertical="center" wrapText="1"/>
      <protection/>
    </xf>
    <xf numFmtId="0" fontId="9" fillId="0" borderId="14" xfId="50" applyFont="1" applyFill="1" applyBorder="1" applyAlignment="1">
      <alignment horizontal="center" wrapText="1"/>
      <protection/>
    </xf>
    <xf numFmtId="164" fontId="9" fillId="0" borderId="10" xfId="50" applyNumberFormat="1" applyFont="1" applyFill="1" applyBorder="1" applyAlignment="1">
      <alignment horizontal="center"/>
      <protection/>
    </xf>
    <xf numFmtId="164" fontId="5" fillId="0" borderId="10" xfId="50" applyNumberFormat="1" applyFont="1" applyFill="1" applyBorder="1" applyAlignment="1">
      <alignment horizontal="left" vertical="center" wrapText="1"/>
      <protection/>
    </xf>
    <xf numFmtId="164" fontId="8" fillId="0" borderId="10" xfId="50" applyNumberFormat="1" applyFont="1" applyFill="1" applyBorder="1" applyAlignment="1">
      <alignment horizontal="center"/>
      <protection/>
    </xf>
    <xf numFmtId="164" fontId="9" fillId="0" borderId="10" xfId="0" applyNumberFormat="1" applyFont="1" applyFill="1" applyBorder="1" applyAlignment="1">
      <alignment horizontal="left"/>
    </xf>
    <xf numFmtId="164" fontId="9" fillId="0" borderId="14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164" fontId="9" fillId="0" borderId="20" xfId="0" applyNumberFormat="1" applyFont="1" applyFill="1" applyBorder="1" applyAlignment="1">
      <alignment horizontal="right"/>
    </xf>
    <xf numFmtId="164" fontId="21" fillId="0" borderId="12" xfId="0" applyNumberFormat="1" applyFont="1" applyFill="1" applyBorder="1" applyAlignment="1">
      <alignment horizontal="right"/>
    </xf>
    <xf numFmtId="164" fontId="21" fillId="0" borderId="20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/>
    </xf>
    <xf numFmtId="164" fontId="21" fillId="0" borderId="10" xfId="0" applyNumberFormat="1" applyFont="1" applyFill="1" applyBorder="1" applyAlignment="1">
      <alignment horizontal="right"/>
    </xf>
    <xf numFmtId="164" fontId="21" fillId="0" borderId="13" xfId="0" applyNumberFormat="1" applyFont="1" applyFill="1" applyBorder="1" applyAlignment="1">
      <alignment horizontal="right"/>
    </xf>
    <xf numFmtId="164" fontId="21" fillId="0" borderId="11" xfId="0" applyNumberFormat="1" applyFont="1" applyFill="1" applyBorder="1" applyAlignment="1">
      <alignment horizontal="right"/>
    </xf>
    <xf numFmtId="0" fontId="9" fillId="0" borderId="22" xfId="50" applyFont="1" applyFill="1" applyBorder="1" applyAlignment="1">
      <alignment horizontal="center"/>
      <protection/>
    </xf>
    <xf numFmtId="0" fontId="8" fillId="0" borderId="22" xfId="50" applyFont="1" applyFill="1" applyBorder="1" applyAlignment="1">
      <alignment horizontal="center"/>
      <protection/>
    </xf>
    <xf numFmtId="164" fontId="9" fillId="0" borderId="0" xfId="0" applyNumberFormat="1" applyFont="1" applyFill="1" applyAlignment="1">
      <alignment horizontal="right"/>
    </xf>
    <xf numFmtId="164" fontId="10" fillId="0" borderId="10" xfId="50" applyNumberFormat="1" applyFont="1" applyFill="1" applyBorder="1" applyAlignment="1">
      <alignment horizontal="right" vertical="center" wrapText="1"/>
      <protection/>
    </xf>
    <xf numFmtId="164" fontId="5" fillId="0" borderId="10" xfId="50" applyNumberFormat="1" applyFont="1" applyFill="1" applyBorder="1" applyAlignment="1">
      <alignment horizontal="right" vertical="center" wrapText="1"/>
      <protection/>
    </xf>
    <xf numFmtId="0" fontId="10" fillId="0" borderId="10" xfId="50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64" fontId="72" fillId="0" borderId="24" xfId="49" applyNumberFormat="1" applyFont="1" applyFill="1" applyBorder="1" applyAlignment="1">
      <alignment/>
      <protection/>
    </xf>
    <xf numFmtId="0" fontId="5" fillId="0" borderId="25" xfId="0" applyFont="1" applyFill="1" applyBorder="1" applyAlignment="1">
      <alignment/>
    </xf>
    <xf numFmtId="164" fontId="72" fillId="0" borderId="24" xfId="49" applyNumberFormat="1" applyFont="1" applyFill="1" applyBorder="1" applyAlignment="1">
      <alignment horizontal="left" vertical="center"/>
      <protection/>
    </xf>
    <xf numFmtId="164" fontId="5" fillId="0" borderId="25" xfId="0" applyNumberFormat="1" applyFont="1" applyFill="1" applyBorder="1" applyAlignment="1">
      <alignment/>
    </xf>
    <xf numFmtId="164" fontId="72" fillId="0" borderId="25" xfId="49" applyNumberFormat="1" applyFont="1" applyFill="1" applyBorder="1" applyAlignment="1">
      <alignment horizontal="left" vertical="center"/>
      <protection/>
    </xf>
    <xf numFmtId="164" fontId="72" fillId="0" borderId="23" xfId="49" applyNumberFormat="1" applyFont="1" applyFill="1" applyBorder="1" applyAlignment="1">
      <alignment horizontal="left" vertical="center"/>
      <protection/>
    </xf>
    <xf numFmtId="164" fontId="13" fillId="0" borderId="10" xfId="50" applyNumberFormat="1" applyFont="1" applyFill="1" applyBorder="1" applyAlignment="1">
      <alignment horizontal="center" vertical="center" wrapText="1"/>
      <protection/>
    </xf>
    <xf numFmtId="164" fontId="5" fillId="0" borderId="10" xfId="50" applyNumberFormat="1" applyFont="1" applyFill="1" applyBorder="1" applyAlignment="1">
      <alignment horizontal="center"/>
      <protection/>
    </xf>
    <xf numFmtId="164" fontId="5" fillId="0" borderId="10" xfId="50" applyNumberFormat="1" applyFont="1" applyFill="1" applyBorder="1" applyAlignment="1">
      <alignment horizontal="center" wrapText="1"/>
      <protection/>
    </xf>
    <xf numFmtId="164" fontId="5" fillId="0" borderId="15" xfId="50" applyNumberFormat="1" applyFont="1" applyFill="1" applyBorder="1" applyAlignment="1">
      <alignment horizontal="center"/>
      <protection/>
    </xf>
    <xf numFmtId="164" fontId="5" fillId="0" borderId="13" xfId="50" applyNumberFormat="1" applyFont="1" applyFill="1" applyBorder="1" applyAlignment="1">
      <alignment horizontal="center"/>
      <protection/>
    </xf>
    <xf numFmtId="164" fontId="5" fillId="0" borderId="14" xfId="50" applyNumberFormat="1" applyFont="1" applyFill="1" applyBorder="1" applyAlignment="1">
      <alignment horizontal="center"/>
      <protection/>
    </xf>
    <xf numFmtId="164" fontId="5" fillId="0" borderId="12" xfId="50" applyNumberFormat="1" applyFont="1" applyFill="1" applyBorder="1" applyAlignment="1">
      <alignment horizontal="center"/>
      <protection/>
    </xf>
    <xf numFmtId="164" fontId="5" fillId="0" borderId="16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/>
      <protection/>
    </xf>
    <xf numFmtId="0" fontId="9" fillId="0" borderId="17" xfId="50" applyFont="1" applyFill="1" applyBorder="1" applyAlignment="1">
      <alignment horizontal="center" vertical="center" wrapText="1"/>
      <protection/>
    </xf>
    <xf numFmtId="0" fontId="9" fillId="0" borderId="18" xfId="50" applyFont="1" applyFill="1" applyBorder="1" applyAlignment="1">
      <alignment horizontal="center" vertical="center" wrapText="1"/>
      <protection/>
    </xf>
    <xf numFmtId="0" fontId="9" fillId="0" borderId="0" xfId="50" applyFont="1" applyFill="1">
      <alignment/>
      <protection/>
    </xf>
    <xf numFmtId="164" fontId="9" fillId="0" borderId="0" xfId="50" applyNumberFormat="1" applyFont="1" applyFill="1" applyAlignment="1">
      <alignment horizontal="right"/>
      <protection/>
    </xf>
    <xf numFmtId="0" fontId="72" fillId="0" borderId="0" xfId="0" applyFont="1" applyFill="1" applyAlignment="1">
      <alignment/>
    </xf>
    <xf numFmtId="164" fontId="72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73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164" fontId="7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164" fontId="9" fillId="0" borderId="1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164" fontId="9" fillId="0" borderId="17" xfId="0" applyNumberFormat="1" applyFont="1" applyFill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left" vertical="center" wrapText="1"/>
    </xf>
    <xf numFmtId="164" fontId="72" fillId="0" borderId="0" xfId="0" applyNumberFormat="1" applyFont="1" applyFill="1" applyAlignment="1">
      <alignment horizontal="right"/>
    </xf>
    <xf numFmtId="0" fontId="72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10" fillId="0" borderId="10" xfId="50" applyFont="1" applyFill="1" applyBorder="1" applyAlignment="1">
      <alignment horizontal="left" vertical="center" wrapText="1"/>
      <protection/>
    </xf>
    <xf numFmtId="0" fontId="10" fillId="0" borderId="25" xfId="50" applyFont="1" applyFill="1" applyBorder="1" applyAlignment="1">
      <alignment horizontal="left" vertical="center" wrapText="1"/>
      <protection/>
    </xf>
    <xf numFmtId="164" fontId="72" fillId="0" borderId="10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0" fontId="9" fillId="0" borderId="11" xfId="50" applyFont="1" applyFill="1" applyBorder="1" applyAlignment="1">
      <alignment horizontal="center"/>
      <protection/>
    </xf>
    <xf numFmtId="3" fontId="72" fillId="0" borderId="0" xfId="0" applyNumberFormat="1" applyFont="1" applyFill="1" applyAlignment="1">
      <alignment horizontal="center"/>
    </xf>
    <xf numFmtId="164" fontId="9" fillId="0" borderId="24" xfId="0" applyNumberFormat="1" applyFont="1" applyFill="1" applyBorder="1" applyAlignment="1">
      <alignment horizontal="right"/>
    </xf>
    <xf numFmtId="164" fontId="9" fillId="0" borderId="25" xfId="0" applyNumberFormat="1" applyFont="1" applyFill="1" applyBorder="1" applyAlignment="1">
      <alignment horizontal="right"/>
    </xf>
    <xf numFmtId="164" fontId="9" fillId="0" borderId="23" xfId="0" applyNumberFormat="1" applyFont="1" applyFill="1" applyBorder="1" applyAlignment="1">
      <alignment horizontal="right"/>
    </xf>
    <xf numFmtId="164" fontId="7" fillId="0" borderId="10" xfId="50" applyNumberFormat="1" applyFont="1" applyFill="1" applyBorder="1" applyAlignment="1">
      <alignment horizontal="center"/>
      <protection/>
    </xf>
    <xf numFmtId="164" fontId="13" fillId="0" borderId="24" xfId="0" applyNumberFormat="1" applyFont="1" applyFill="1" applyBorder="1" applyAlignment="1">
      <alignment horizontal="center" vertical="center" wrapText="1"/>
    </xf>
    <xf numFmtId="49" fontId="13" fillId="0" borderId="11" xfId="50" applyNumberFormat="1" applyFont="1" applyFill="1" applyBorder="1" applyAlignment="1">
      <alignment horizontal="center" vertical="center" wrapText="1"/>
      <protection/>
    </xf>
    <xf numFmtId="49" fontId="7" fillId="0" borderId="11" xfId="50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71" fillId="0" borderId="10" xfId="49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64" fontId="5" fillId="0" borderId="24" xfId="0" applyNumberFormat="1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164" fontId="5" fillId="0" borderId="23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/>
    </xf>
    <xf numFmtId="49" fontId="72" fillId="0" borderId="10" xfId="49" applyNumberFormat="1" applyFont="1" applyFill="1" applyBorder="1" applyAlignment="1">
      <alignment horizontal="center" vertical="center"/>
      <protection/>
    </xf>
    <xf numFmtId="4" fontId="5" fillId="0" borderId="0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164" fontId="73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49" applyNumberFormat="1" applyFont="1" applyFill="1" applyBorder="1" applyAlignment="1">
      <alignment horizontal="left" vertical="center"/>
      <protection/>
    </xf>
    <xf numFmtId="164" fontId="5" fillId="0" borderId="0" xfId="49" applyNumberFormat="1" applyFont="1" applyFill="1" applyBorder="1" applyAlignment="1">
      <alignment horizontal="right" wrapText="1"/>
      <protection/>
    </xf>
    <xf numFmtId="164" fontId="5" fillId="0" borderId="0" xfId="49" applyNumberFormat="1" applyFont="1" applyFill="1" applyBorder="1" applyAlignment="1">
      <alignment horizontal="center"/>
      <protection/>
    </xf>
    <xf numFmtId="164" fontId="5" fillId="0" borderId="0" xfId="49" applyNumberFormat="1" applyFont="1" applyFill="1" applyBorder="1">
      <alignment/>
      <protection/>
    </xf>
    <xf numFmtId="3" fontId="5" fillId="0" borderId="0" xfId="49" applyNumberFormat="1" applyFont="1" applyFill="1" applyBorder="1">
      <alignment/>
      <protection/>
    </xf>
    <xf numFmtId="164" fontId="5" fillId="0" borderId="0" xfId="49" applyNumberFormat="1" applyFont="1" applyFill="1" applyBorder="1" applyAlignment="1">
      <alignment horizontal="right"/>
      <protection/>
    </xf>
    <xf numFmtId="164" fontId="5" fillId="0" borderId="0" xfId="49" applyNumberFormat="1" applyFont="1" applyFill="1">
      <alignment/>
      <protection/>
    </xf>
    <xf numFmtId="3" fontId="5" fillId="0" borderId="0" xfId="49" applyNumberFormat="1" applyFont="1" applyFill="1">
      <alignment/>
      <protection/>
    </xf>
    <xf numFmtId="164" fontId="5" fillId="0" borderId="0" xfId="49" applyNumberFormat="1" applyFont="1" applyFill="1" applyAlignment="1">
      <alignment horizontal="right"/>
      <protection/>
    </xf>
    <xf numFmtId="49" fontId="74" fillId="0" borderId="26" xfId="49" applyNumberFormat="1" applyFont="1" applyFill="1" applyBorder="1" applyAlignment="1">
      <alignment horizontal="center" vertical="top"/>
      <protection/>
    </xf>
    <xf numFmtId="164" fontId="73" fillId="0" borderId="27" xfId="49" applyNumberFormat="1" applyFont="1" applyFill="1" applyBorder="1">
      <alignment/>
      <protection/>
    </xf>
    <xf numFmtId="3" fontId="5" fillId="0" borderId="27" xfId="49" applyNumberFormat="1" applyFont="1" applyFill="1" applyBorder="1">
      <alignment/>
      <protection/>
    </xf>
    <xf numFmtId="164" fontId="5" fillId="0" borderId="27" xfId="49" applyNumberFormat="1" applyFont="1" applyFill="1" applyBorder="1">
      <alignment/>
      <protection/>
    </xf>
    <xf numFmtId="164" fontId="5" fillId="0" borderId="27" xfId="49" applyNumberFormat="1" applyFont="1" applyFill="1" applyBorder="1" applyAlignment="1">
      <alignment horizontal="right"/>
      <protection/>
    </xf>
    <xf numFmtId="164" fontId="5" fillId="0" borderId="28" xfId="49" applyNumberFormat="1" applyFont="1" applyFill="1" applyBorder="1">
      <alignment/>
      <protection/>
    </xf>
    <xf numFmtId="49" fontId="74" fillId="0" borderId="29" xfId="49" applyNumberFormat="1" applyFont="1" applyFill="1" applyBorder="1" applyAlignment="1">
      <alignment horizontal="center" vertical="top"/>
      <protection/>
    </xf>
    <xf numFmtId="164" fontId="73" fillId="0" borderId="0" xfId="49" applyNumberFormat="1" applyFont="1" applyFill="1" applyBorder="1">
      <alignment/>
      <protection/>
    </xf>
    <xf numFmtId="164" fontId="8" fillId="0" borderId="0" xfId="0" applyNumberFormat="1" applyFont="1" applyFill="1" applyBorder="1" applyAlignment="1">
      <alignment/>
    </xf>
    <xf numFmtId="4" fontId="73" fillId="0" borderId="0" xfId="0" applyNumberFormat="1" applyFont="1" applyFill="1" applyBorder="1" applyAlignment="1">
      <alignment vertical="center"/>
    </xf>
    <xf numFmtId="4" fontId="72" fillId="0" borderId="0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/>
    </xf>
    <xf numFmtId="0" fontId="9" fillId="0" borderId="24" xfId="50" applyFont="1" applyFill="1" applyBorder="1" applyAlignment="1">
      <alignment horizontal="left" vertical="center" wrapText="1"/>
      <protection/>
    </xf>
    <xf numFmtId="0" fontId="9" fillId="0" borderId="25" xfId="50" applyFont="1" applyFill="1" applyBorder="1" applyAlignment="1">
      <alignment horizontal="left" vertical="center" wrapText="1"/>
      <protection/>
    </xf>
    <xf numFmtId="0" fontId="9" fillId="0" borderId="23" xfId="50" applyFont="1" applyFill="1" applyBorder="1" applyAlignment="1">
      <alignment horizontal="left" vertical="center" wrapText="1"/>
      <protection/>
    </xf>
    <xf numFmtId="0" fontId="9" fillId="0" borderId="10" xfId="50" applyFont="1" applyFill="1" applyBorder="1" applyAlignment="1">
      <alignment horizontal="left" vertical="center" wrapText="1"/>
      <protection/>
    </xf>
    <xf numFmtId="0" fontId="9" fillId="0" borderId="17" xfId="50" applyFont="1" applyFill="1" applyBorder="1" applyAlignment="1">
      <alignment horizontal="left" vertical="center" wrapText="1"/>
      <protection/>
    </xf>
    <xf numFmtId="0" fontId="9" fillId="0" borderId="18" xfId="50" applyFont="1" applyFill="1" applyBorder="1" applyAlignment="1">
      <alignment horizontal="left" vertical="center" wrapText="1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0" fontId="9" fillId="0" borderId="0" xfId="50" applyFont="1" applyFill="1" applyBorder="1" applyAlignment="1">
      <alignment horizontal="left" vertical="center" wrapText="1" readingOrder="1"/>
      <protection/>
    </xf>
    <xf numFmtId="0" fontId="9" fillId="0" borderId="0" xfId="50" applyFont="1" applyFill="1" applyAlignment="1">
      <alignment horizontal="left" vertical="center" wrapText="1" readingOrder="1"/>
      <protection/>
    </xf>
    <xf numFmtId="164" fontId="7" fillId="0" borderId="24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/>
    </xf>
    <xf numFmtId="0" fontId="75" fillId="0" borderId="0" xfId="0" applyFont="1" applyFill="1" applyAlignment="1">
      <alignment/>
    </xf>
    <xf numFmtId="0" fontId="7" fillId="0" borderId="0" xfId="50" applyFont="1" applyFill="1">
      <alignment/>
      <protection/>
    </xf>
    <xf numFmtId="0" fontId="7" fillId="0" borderId="0" xfId="50" applyFont="1" applyFill="1" applyAlignment="1">
      <alignment horizontal="center"/>
      <protection/>
    </xf>
    <xf numFmtId="49" fontId="13" fillId="0" borderId="0" xfId="50" applyNumberFormat="1" applyFont="1" applyFill="1" applyAlignment="1">
      <alignment horizontal="left" vertical="center"/>
      <protection/>
    </xf>
    <xf numFmtId="0" fontId="7" fillId="0" borderId="0" xfId="50" applyFont="1" applyFill="1" applyBorder="1">
      <alignment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75" fillId="0" borderId="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3" fontId="7" fillId="0" borderId="10" xfId="50" applyNumberFormat="1" applyFont="1" applyFill="1" applyBorder="1" applyAlignment="1">
      <alignment horizontal="center"/>
      <protection/>
    </xf>
    <xf numFmtId="49" fontId="75" fillId="0" borderId="11" xfId="49" applyNumberFormat="1" applyFont="1" applyFill="1" applyBorder="1" applyAlignment="1">
      <alignment horizontal="center" vertical="center" wrapText="1"/>
      <protection/>
    </xf>
    <xf numFmtId="164" fontId="75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49" fontId="75" fillId="0" borderId="10" xfId="49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Fill="1" applyBorder="1" applyAlignment="1">
      <alignment horizontal="center" wrapText="1"/>
    </xf>
    <xf numFmtId="164" fontId="7" fillId="0" borderId="24" xfId="0" applyNumberFormat="1" applyFont="1" applyFill="1" applyBorder="1" applyAlignment="1">
      <alignment horizont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3" fillId="0" borderId="10" xfId="50" applyFont="1" applyFill="1" applyBorder="1" applyAlignment="1">
      <alignment horizontal="left" vertical="center" wrapText="1"/>
      <protection/>
    </xf>
    <xf numFmtId="0" fontId="10" fillId="0" borderId="24" xfId="50" applyFont="1" applyFill="1" applyBorder="1" applyAlignment="1">
      <alignment horizontal="left" vertical="center" wrapText="1"/>
      <protection/>
    </xf>
    <xf numFmtId="0" fontId="12" fillId="0" borderId="22" xfId="0" applyFont="1" applyFill="1" applyBorder="1" applyAlignment="1">
      <alignment horizontal="center" vertical="center" wrapText="1"/>
    </xf>
    <xf numFmtId="164" fontId="5" fillId="0" borderId="30" xfId="49" applyNumberFormat="1" applyFont="1" applyFill="1" applyBorder="1" applyAlignment="1">
      <alignment horizontal="center"/>
      <protection/>
    </xf>
    <xf numFmtId="0" fontId="7" fillId="33" borderId="10" xfId="50" applyFont="1" applyFill="1" applyBorder="1" applyAlignment="1">
      <alignment horizontal="center" vertical="center" wrapText="1"/>
      <protection/>
    </xf>
    <xf numFmtId="164" fontId="14" fillId="33" borderId="10" xfId="50" applyNumberFormat="1" applyFont="1" applyFill="1" applyBorder="1" applyAlignment="1">
      <alignment horizontal="right"/>
      <protection/>
    </xf>
    <xf numFmtId="164" fontId="9" fillId="33" borderId="10" xfId="50" applyNumberFormat="1" applyFont="1" applyFill="1" applyBorder="1" applyAlignment="1">
      <alignment horizontal="right"/>
      <protection/>
    </xf>
    <xf numFmtId="0" fontId="10" fillId="33" borderId="10" xfId="50" applyFont="1" applyFill="1" applyBorder="1" applyAlignment="1">
      <alignment horizontal="left" vertical="center" wrapText="1"/>
      <protection/>
    </xf>
    <xf numFmtId="0" fontId="5" fillId="33" borderId="10" xfId="50" applyFont="1" applyFill="1" applyBorder="1" applyAlignment="1">
      <alignment horizontal="left" vertical="center" wrapText="1"/>
      <protection/>
    </xf>
    <xf numFmtId="164" fontId="9" fillId="33" borderId="10" xfId="50" applyNumberFormat="1" applyFont="1" applyFill="1" applyBorder="1" applyAlignment="1">
      <alignment horizontal="right" wrapText="1"/>
      <protection/>
    </xf>
    <xf numFmtId="164" fontId="9" fillId="33" borderId="10" xfId="50" applyNumberFormat="1" applyFont="1" applyFill="1" applyBorder="1">
      <alignment/>
      <protection/>
    </xf>
    <xf numFmtId="0" fontId="9" fillId="33" borderId="10" xfId="50" applyFont="1" applyFill="1" applyBorder="1" applyAlignment="1">
      <alignment horizontal="left" vertical="center" wrapText="1"/>
      <protection/>
    </xf>
    <xf numFmtId="0" fontId="10" fillId="33" borderId="10" xfId="50" applyFont="1" applyFill="1" applyBorder="1" applyAlignment="1">
      <alignment horizontal="left" vertical="center"/>
      <protection/>
    </xf>
    <xf numFmtId="164" fontId="9" fillId="33" borderId="15" xfId="50" applyNumberFormat="1" applyFont="1" applyFill="1" applyBorder="1" applyAlignment="1">
      <alignment horizontal="right"/>
      <protection/>
    </xf>
    <xf numFmtId="164" fontId="9" fillId="33" borderId="14" xfId="50" applyNumberFormat="1" applyFont="1" applyFill="1" applyBorder="1" applyAlignment="1">
      <alignment horizontal="right"/>
      <protection/>
    </xf>
    <xf numFmtId="164" fontId="9" fillId="33" borderId="13" xfId="50" applyNumberFormat="1" applyFont="1" applyFill="1" applyBorder="1" applyAlignment="1">
      <alignment horizontal="right"/>
      <protection/>
    </xf>
    <xf numFmtId="164" fontId="9" fillId="33" borderId="31" xfId="50" applyNumberFormat="1" applyFont="1" applyFill="1" applyBorder="1" applyAlignment="1">
      <alignment horizontal="right"/>
      <protection/>
    </xf>
    <xf numFmtId="164" fontId="9" fillId="33" borderId="12" xfId="50" applyNumberFormat="1" applyFont="1" applyFill="1" applyBorder="1" applyAlignment="1">
      <alignment horizontal="right"/>
      <protection/>
    </xf>
    <xf numFmtId="164" fontId="9" fillId="33" borderId="21" xfId="50" applyNumberFormat="1" applyFont="1" applyFill="1" applyBorder="1" applyAlignment="1">
      <alignment horizontal="right"/>
      <protection/>
    </xf>
    <xf numFmtId="164" fontId="8" fillId="33" borderId="10" xfId="50" applyNumberFormat="1" applyFont="1" applyFill="1" applyBorder="1" applyAlignment="1">
      <alignment horizontal="right"/>
      <protection/>
    </xf>
    <xf numFmtId="164" fontId="9" fillId="33" borderId="11" xfId="50" applyNumberFormat="1" applyFont="1" applyFill="1" applyBorder="1" applyAlignment="1">
      <alignment horizontal="right"/>
      <protection/>
    </xf>
    <xf numFmtId="164" fontId="5" fillId="34" borderId="12" xfId="50" applyNumberFormat="1" applyFont="1" applyFill="1" applyBorder="1" applyAlignment="1">
      <alignment horizontal="center"/>
      <protection/>
    </xf>
    <xf numFmtId="164" fontId="5" fillId="34" borderId="10" xfId="50" applyNumberFormat="1" applyFont="1" applyFill="1" applyBorder="1" applyAlignment="1">
      <alignment horizontal="center"/>
      <protection/>
    </xf>
    <xf numFmtId="0" fontId="9" fillId="34" borderId="12" xfId="50" applyFont="1" applyFill="1" applyBorder="1" applyAlignment="1">
      <alignment horizontal="center"/>
      <protection/>
    </xf>
    <xf numFmtId="0" fontId="72" fillId="34" borderId="0" xfId="0" applyFont="1" applyFill="1" applyAlignment="1">
      <alignment/>
    </xf>
    <xf numFmtId="164" fontId="72" fillId="34" borderId="10" xfId="0" applyNumberFormat="1" applyFont="1" applyFill="1" applyBorder="1" applyAlignment="1">
      <alignment/>
    </xf>
    <xf numFmtId="164" fontId="9" fillId="35" borderId="10" xfId="0" applyNumberFormat="1" applyFont="1" applyFill="1" applyBorder="1" applyAlignment="1">
      <alignment horizontal="right"/>
    </xf>
    <xf numFmtId="164" fontId="9" fillId="35" borderId="1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49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164" fontId="75" fillId="0" borderId="0" xfId="0" applyNumberFormat="1" applyFont="1" applyFill="1" applyAlignment="1">
      <alignment/>
    </xf>
    <xf numFmtId="164" fontId="72" fillId="0" borderId="0" xfId="0" applyNumberFormat="1" applyFont="1" applyFill="1" applyAlignment="1">
      <alignment horizontal="center"/>
    </xf>
    <xf numFmtId="164" fontId="9" fillId="34" borderId="12" xfId="50" applyNumberFormat="1" applyFont="1" applyFill="1" applyBorder="1" applyAlignment="1">
      <alignment horizontal="right"/>
      <protection/>
    </xf>
    <xf numFmtId="164" fontId="9" fillId="34" borderId="10" xfId="50" applyNumberFormat="1" applyFont="1" applyFill="1" applyBorder="1" applyAlignment="1">
      <alignment horizontal="right"/>
      <protection/>
    </xf>
    <xf numFmtId="164" fontId="76" fillId="0" borderId="10" xfId="50" applyNumberFormat="1" applyFont="1" applyFill="1" applyBorder="1" applyAlignment="1">
      <alignment horizontal="right"/>
      <protection/>
    </xf>
    <xf numFmtId="3" fontId="5" fillId="34" borderId="10" xfId="0" applyNumberFormat="1" applyFont="1" applyFill="1" applyBorder="1" applyAlignment="1">
      <alignment horizontal="center" vertical="center"/>
    </xf>
    <xf numFmtId="0" fontId="5" fillId="0" borderId="10" xfId="50" applyFont="1" applyFill="1" applyBorder="1" applyAlignment="1">
      <alignment horizontal="center" vertical="center" textRotation="90" wrapText="1"/>
      <protection/>
    </xf>
    <xf numFmtId="164" fontId="8" fillId="0" borderId="10" xfId="50" applyNumberFormat="1" applyFont="1" applyFill="1" applyBorder="1" applyAlignment="1">
      <alignment horizontal="center" vertical="center" textRotation="90" wrapText="1"/>
      <protection/>
    </xf>
    <xf numFmtId="164" fontId="9" fillId="34" borderId="14" xfId="50" applyNumberFormat="1" applyFont="1" applyFill="1" applyBorder="1" applyAlignment="1">
      <alignment horizontal="right"/>
      <protection/>
    </xf>
    <xf numFmtId="164" fontId="76" fillId="36" borderId="10" xfId="50" applyNumberFormat="1" applyFont="1" applyFill="1" applyBorder="1" applyAlignment="1">
      <alignment horizontal="right"/>
      <protection/>
    </xf>
    <xf numFmtId="0" fontId="10" fillId="0" borderId="24" xfId="50" applyFont="1" applyFill="1" applyBorder="1" applyAlignment="1">
      <alignment horizontal="left" vertical="center" wrapText="1"/>
      <protection/>
    </xf>
    <xf numFmtId="0" fontId="0" fillId="0" borderId="25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3" fillId="0" borderId="10" xfId="50" applyFont="1" applyFill="1" applyBorder="1" applyAlignment="1">
      <alignment horizontal="left" vertical="center" wrapText="1"/>
      <protection/>
    </xf>
    <xf numFmtId="164" fontId="9" fillId="34" borderId="13" xfId="50" applyNumberFormat="1" applyFont="1" applyFill="1" applyBorder="1" applyAlignment="1">
      <alignment horizontal="right"/>
      <protection/>
    </xf>
    <xf numFmtId="164" fontId="9" fillId="36" borderId="10" xfId="50" applyNumberFormat="1" applyFont="1" applyFill="1" applyBorder="1" applyAlignment="1">
      <alignment horizontal="right"/>
      <protection/>
    </xf>
    <xf numFmtId="2" fontId="5" fillId="0" borderId="10" xfId="50" applyNumberFormat="1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center" vertical="center" wrapText="1"/>
      <protection/>
    </xf>
    <xf numFmtId="164" fontId="9" fillId="36" borderId="12" xfId="50" applyNumberFormat="1" applyFont="1" applyFill="1" applyBorder="1" applyAlignment="1">
      <alignment horizontal="right"/>
      <protection/>
    </xf>
    <xf numFmtId="0" fontId="5" fillId="36" borderId="10" xfId="50" applyFont="1" applyFill="1" applyBorder="1" applyAlignment="1">
      <alignment horizontal="center" vertical="center" textRotation="90" wrapText="1"/>
      <protection/>
    </xf>
    <xf numFmtId="164" fontId="5" fillId="34" borderId="13" xfId="50" applyNumberFormat="1" applyFont="1" applyFill="1" applyBorder="1" applyAlignment="1">
      <alignment horizontal="center"/>
      <protection/>
    </xf>
    <xf numFmtId="164" fontId="5" fillId="34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 horizontal="right"/>
    </xf>
    <xf numFmtId="164" fontId="76" fillId="34" borderId="1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64" fontId="9" fillId="34" borderId="13" xfId="0" applyNumberFormat="1" applyFont="1" applyFill="1" applyBorder="1" applyAlignment="1">
      <alignment horizontal="right"/>
    </xf>
    <xf numFmtId="164" fontId="9" fillId="34" borderId="14" xfId="0" applyNumberFormat="1" applyFont="1" applyFill="1" applyBorder="1" applyAlignment="1">
      <alignment horizontal="right"/>
    </xf>
    <xf numFmtId="164" fontId="9" fillId="34" borderId="12" xfId="0" applyNumberFormat="1" applyFont="1" applyFill="1" applyBorder="1" applyAlignment="1">
      <alignment horizontal="right"/>
    </xf>
    <xf numFmtId="164" fontId="21" fillId="34" borderId="10" xfId="0" applyNumberFormat="1" applyFont="1" applyFill="1" applyBorder="1" applyAlignment="1">
      <alignment horizontal="right"/>
    </xf>
    <xf numFmtId="164" fontId="21" fillId="34" borderId="13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textRotation="90" wrapText="1"/>
    </xf>
    <xf numFmtId="164" fontId="8" fillId="0" borderId="10" xfId="0" applyNumberFormat="1" applyFont="1" applyFill="1" applyBorder="1" applyAlignment="1">
      <alignment horizontal="center" vertical="center" textRotation="90" wrapText="1"/>
    </xf>
    <xf numFmtId="164" fontId="76" fillId="0" borderId="10" xfId="0" applyNumberFormat="1" applyFont="1" applyFill="1" applyBorder="1" applyAlignment="1">
      <alignment horizontal="right"/>
    </xf>
    <xf numFmtId="0" fontId="9" fillId="34" borderId="10" xfId="50" applyFont="1" applyFill="1" applyBorder="1" applyAlignment="1">
      <alignment horizontal="center"/>
      <protection/>
    </xf>
    <xf numFmtId="0" fontId="76" fillId="34" borderId="10" xfId="50" applyFont="1" applyFill="1" applyBorder="1" applyAlignment="1">
      <alignment horizontal="center"/>
      <protection/>
    </xf>
    <xf numFmtId="164" fontId="9" fillId="34" borderId="10" xfId="50" applyNumberFormat="1" applyFont="1" applyFill="1" applyBorder="1" applyAlignment="1">
      <alignment horizontal="center"/>
      <protection/>
    </xf>
    <xf numFmtId="164" fontId="76" fillId="34" borderId="10" xfId="0" applyNumberFormat="1" applyFont="1" applyFill="1" applyBorder="1" applyAlignment="1">
      <alignment horizontal="right" wrapText="1"/>
    </xf>
    <xf numFmtId="164" fontId="77" fillId="34" borderId="10" xfId="0" applyNumberFormat="1" applyFont="1" applyFill="1" applyBorder="1" applyAlignment="1">
      <alignment horizontal="right"/>
    </xf>
    <xf numFmtId="164" fontId="78" fillId="36" borderId="13" xfId="50" applyNumberFormat="1" applyFont="1" applyFill="1" applyBorder="1" applyAlignment="1">
      <alignment horizontal="center"/>
      <protection/>
    </xf>
    <xf numFmtId="164" fontId="5" fillId="34" borderId="10" xfId="50" applyNumberFormat="1" applyFont="1" applyFill="1" applyBorder="1" applyAlignment="1">
      <alignment horizontal="center" vertical="center" wrapText="1"/>
      <protection/>
    </xf>
    <xf numFmtId="164" fontId="5" fillId="36" borderId="10" xfId="50" applyNumberFormat="1" applyFont="1" applyFill="1" applyBorder="1" applyAlignment="1">
      <alignment horizontal="center"/>
      <protection/>
    </xf>
    <xf numFmtId="164" fontId="21" fillId="36" borderId="10" xfId="0" applyNumberFormat="1" applyFont="1" applyFill="1" applyBorder="1" applyAlignment="1">
      <alignment horizontal="right"/>
    </xf>
    <xf numFmtId="164" fontId="21" fillId="36" borderId="11" xfId="0" applyNumberFormat="1" applyFont="1" applyFill="1" applyBorder="1" applyAlignment="1">
      <alignment horizontal="right"/>
    </xf>
    <xf numFmtId="164" fontId="5" fillId="34" borderId="11" xfId="50" applyNumberFormat="1" applyFont="1" applyFill="1" applyBorder="1" applyAlignment="1">
      <alignment horizontal="center"/>
      <protection/>
    </xf>
    <xf numFmtId="164" fontId="72" fillId="36" borderId="10" xfId="0" applyNumberFormat="1" applyFont="1" applyFill="1" applyBorder="1" applyAlignment="1">
      <alignment/>
    </xf>
    <xf numFmtId="164" fontId="5" fillId="36" borderId="10" xfId="50" applyNumberFormat="1" applyFont="1" applyFill="1" applyBorder="1" applyAlignment="1">
      <alignment horizontal="left" vertical="center" wrapText="1"/>
      <protection/>
    </xf>
    <xf numFmtId="164" fontId="5" fillId="36" borderId="10" xfId="50" applyNumberFormat="1" applyFont="1" applyFill="1" applyBorder="1" applyAlignment="1">
      <alignment horizontal="center" wrapText="1"/>
      <protection/>
    </xf>
    <xf numFmtId="164" fontId="5" fillId="36" borderId="11" xfId="50" applyNumberFormat="1" applyFont="1" applyFill="1" applyBorder="1" applyAlignment="1">
      <alignment horizontal="center"/>
      <protection/>
    </xf>
    <xf numFmtId="164" fontId="5" fillId="36" borderId="15" xfId="50" applyNumberFormat="1" applyFont="1" applyFill="1" applyBorder="1" applyAlignment="1">
      <alignment horizontal="center"/>
      <protection/>
    </xf>
    <xf numFmtId="164" fontId="5" fillId="36" borderId="12" xfId="50" applyNumberFormat="1" applyFont="1" applyFill="1" applyBorder="1" applyAlignment="1">
      <alignment horizontal="center"/>
      <protection/>
    </xf>
    <xf numFmtId="164" fontId="5" fillId="36" borderId="14" xfId="50" applyNumberFormat="1" applyFont="1" applyFill="1" applyBorder="1" applyAlignment="1">
      <alignment horizontal="center"/>
      <protection/>
    </xf>
    <xf numFmtId="164" fontId="8" fillId="36" borderId="10" xfId="50" applyNumberFormat="1" applyFont="1" applyFill="1" applyBorder="1" applyAlignment="1">
      <alignment horizontal="center" vertical="center" textRotation="90" wrapText="1"/>
      <protection/>
    </xf>
    <xf numFmtId="164" fontId="9" fillId="36" borderId="10" xfId="0" applyNumberFormat="1" applyFont="1" applyFill="1" applyBorder="1" applyAlignment="1">
      <alignment horizontal="right"/>
    </xf>
    <xf numFmtId="164" fontId="8" fillId="36" borderId="10" xfId="50" applyNumberFormat="1" applyFont="1" applyFill="1" applyBorder="1" applyAlignment="1">
      <alignment horizontal="center"/>
      <protection/>
    </xf>
    <xf numFmtId="164" fontId="76" fillId="36" borderId="10" xfId="0" applyNumberFormat="1" applyFont="1" applyFill="1" applyBorder="1" applyAlignment="1">
      <alignment horizontal="right"/>
    </xf>
    <xf numFmtId="164" fontId="76" fillId="36" borderId="10" xfId="50" applyNumberFormat="1" applyFont="1" applyFill="1" applyBorder="1" applyAlignment="1">
      <alignment horizontal="center"/>
      <protection/>
    </xf>
    <xf numFmtId="0" fontId="76" fillId="36" borderId="10" xfId="50" applyFont="1" applyFill="1" applyBorder="1" applyAlignment="1">
      <alignment horizontal="center"/>
      <protection/>
    </xf>
    <xf numFmtId="164" fontId="76" fillId="37" borderId="10" xfId="50" applyNumberFormat="1" applyFont="1" applyFill="1" applyBorder="1" applyAlignment="1">
      <alignment horizontal="right"/>
      <protection/>
    </xf>
    <xf numFmtId="164" fontId="9" fillId="34" borderId="10" xfId="0" applyNumberFormat="1" applyFont="1" applyFill="1" applyBorder="1" applyAlignment="1">
      <alignment horizontal="right" wrapText="1"/>
    </xf>
    <xf numFmtId="164" fontId="9" fillId="34" borderId="10" xfId="0" applyNumberFormat="1" applyFont="1" applyFill="1" applyBorder="1" applyAlignment="1">
      <alignment/>
    </xf>
    <xf numFmtId="164" fontId="21" fillId="37" borderId="10" xfId="0" applyNumberFormat="1" applyFont="1" applyFill="1" applyBorder="1" applyAlignment="1">
      <alignment horizontal="right"/>
    </xf>
    <xf numFmtId="164" fontId="9" fillId="37" borderId="10" xfId="50" applyNumberFormat="1" applyFont="1" applyFill="1" applyBorder="1" applyAlignment="1">
      <alignment horizontal="right"/>
      <protection/>
    </xf>
    <xf numFmtId="164" fontId="5" fillId="37" borderId="10" xfId="50" applyNumberFormat="1" applyFont="1" applyFill="1" applyBorder="1" applyAlignment="1">
      <alignment horizontal="center"/>
      <protection/>
    </xf>
    <xf numFmtId="164" fontId="77" fillId="36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0" xfId="49" applyNumberFormat="1" applyFont="1" applyFill="1" applyBorder="1" applyAlignment="1">
      <alignment horizontal="center" vertical="center"/>
      <protection/>
    </xf>
    <xf numFmtId="49" fontId="12" fillId="0" borderId="0" xfId="49" applyNumberFormat="1" applyFont="1" applyFill="1" applyBorder="1" applyAlignment="1">
      <alignment horizontal="center" vertical="top"/>
      <protection/>
    </xf>
    <xf numFmtId="49" fontId="12" fillId="0" borderId="0" xfId="49" applyNumberFormat="1" applyFont="1" applyFill="1" applyAlignment="1">
      <alignment horizontal="center" vertical="top"/>
      <protection/>
    </xf>
    <xf numFmtId="49" fontId="8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 vertical="center" wrapText="1"/>
    </xf>
    <xf numFmtId="49" fontId="9" fillId="0" borderId="10" xfId="50" applyNumberFormat="1" applyFont="1" applyFill="1" applyBorder="1" applyAlignment="1">
      <alignment horizontal="center" vertical="center"/>
      <protection/>
    </xf>
    <xf numFmtId="49" fontId="9" fillId="0" borderId="0" xfId="50" applyNumberFormat="1" applyFont="1" applyFill="1" applyAlignment="1">
      <alignment horizontal="left" vertical="center"/>
      <protection/>
    </xf>
    <xf numFmtId="49" fontId="7" fillId="0" borderId="10" xfId="50" applyNumberFormat="1" applyFont="1" applyFill="1" applyBorder="1" applyAlignment="1">
      <alignment horizontal="center" vertical="center" wrapText="1"/>
      <protection/>
    </xf>
    <xf numFmtId="49" fontId="72" fillId="0" borderId="10" xfId="49" applyNumberFormat="1" applyFont="1" applyFill="1" applyBorder="1" applyAlignment="1">
      <alignment horizontal="center" vertical="center" wrapText="1"/>
      <protection/>
    </xf>
    <xf numFmtId="49" fontId="9" fillId="0" borderId="33" xfId="50" applyNumberFormat="1" applyFont="1" applyFill="1" applyBorder="1" applyAlignment="1">
      <alignment horizontal="center" vertical="center"/>
      <protection/>
    </xf>
    <xf numFmtId="49" fontId="9" fillId="0" borderId="34" xfId="50" applyNumberFormat="1" applyFont="1" applyFill="1" applyBorder="1" applyAlignment="1">
      <alignment horizontal="center" vertical="center"/>
      <protection/>
    </xf>
    <xf numFmtId="49" fontId="71" fillId="0" borderId="34" xfId="49" applyNumberFormat="1" applyFont="1" applyFill="1" applyBorder="1" applyAlignment="1">
      <alignment horizontal="center" vertical="center" wrapText="1"/>
      <protection/>
    </xf>
    <xf numFmtId="49" fontId="71" fillId="0" borderId="35" xfId="49" applyNumberFormat="1" applyFont="1" applyFill="1" applyBorder="1" applyAlignment="1">
      <alignment horizontal="center" vertical="center" wrapText="1"/>
      <protection/>
    </xf>
    <xf numFmtId="49" fontId="71" fillId="0" borderId="36" xfId="49" applyNumberFormat="1" applyFont="1" applyFill="1" applyBorder="1" applyAlignment="1">
      <alignment horizontal="center" vertical="center" wrapText="1"/>
      <protection/>
    </xf>
    <xf numFmtId="49" fontId="71" fillId="0" borderId="24" xfId="49" applyNumberFormat="1" applyFont="1" applyFill="1" applyBorder="1" applyAlignment="1">
      <alignment horizontal="center" vertical="center" wrapText="1"/>
      <protection/>
    </xf>
    <xf numFmtId="49" fontId="9" fillId="0" borderId="19" xfId="50" applyNumberFormat="1" applyFont="1" applyFill="1" applyBorder="1" applyAlignment="1">
      <alignment horizontal="center" vertical="center"/>
      <protection/>
    </xf>
    <xf numFmtId="49" fontId="71" fillId="0" borderId="37" xfId="49" applyNumberFormat="1" applyFont="1" applyFill="1" applyBorder="1" applyAlignment="1">
      <alignment horizontal="center" vertical="center" wrapText="1"/>
      <protection/>
    </xf>
    <xf numFmtId="49" fontId="9" fillId="0" borderId="24" xfId="50" applyNumberFormat="1" applyFont="1" applyFill="1" applyBorder="1" applyAlignment="1">
      <alignment horizontal="center" vertical="center"/>
      <protection/>
    </xf>
    <xf numFmtId="164" fontId="7" fillId="36" borderId="10" xfId="50" applyNumberFormat="1" applyFont="1" applyFill="1" applyBorder="1" applyAlignment="1">
      <alignment horizontal="center"/>
      <protection/>
    </xf>
    <xf numFmtId="0" fontId="35" fillId="0" borderId="10" xfId="0" applyFont="1" applyFill="1" applyBorder="1" applyAlignment="1">
      <alignment horizontal="center" vertical="center" textRotation="90" wrapText="1"/>
    </xf>
    <xf numFmtId="164" fontId="35" fillId="0" borderId="10" xfId="50" applyNumberFormat="1" applyFont="1" applyFill="1" applyBorder="1" applyAlignment="1">
      <alignment horizontal="center" vertical="center" textRotation="90" wrapText="1"/>
      <protection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164" fontId="35" fillId="0" borderId="0" xfId="0" applyNumberFormat="1" applyFont="1" applyFill="1" applyAlignment="1">
      <alignment/>
    </xf>
    <xf numFmtId="49" fontId="79" fillId="0" borderId="10" xfId="49" applyNumberFormat="1" applyFont="1" applyFill="1" applyBorder="1" applyAlignment="1">
      <alignment horizontal="center" vertical="center"/>
      <protection/>
    </xf>
    <xf numFmtId="49" fontId="35" fillId="0" borderId="10" xfId="0" applyNumberFormat="1" applyFont="1" applyFill="1" applyBorder="1" applyAlignment="1">
      <alignment horizontal="center" vertical="center"/>
    </xf>
    <xf numFmtId="4" fontId="79" fillId="0" borderId="0" xfId="49" applyNumberFormat="1" applyFont="1" applyFill="1" applyBorder="1" applyAlignment="1">
      <alignment horizontal="left" vertical="center" readingOrder="1"/>
      <protection/>
    </xf>
    <xf numFmtId="0" fontId="35" fillId="0" borderId="0" xfId="0" applyFont="1" applyFill="1" applyBorder="1" applyAlignment="1">
      <alignment horizontal="left" vertical="center" readingOrder="1"/>
    </xf>
    <xf numFmtId="0" fontId="35" fillId="0" borderId="0" xfId="0" applyFont="1" applyFill="1" applyAlignment="1">
      <alignment readingOrder="1"/>
    </xf>
    <xf numFmtId="49" fontId="35" fillId="0" borderId="17" xfId="0" applyNumberFormat="1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left" vertical="center"/>
    </xf>
    <xf numFmtId="164" fontId="79" fillId="0" borderId="24" xfId="49" applyNumberFormat="1" applyFont="1" applyFill="1" applyBorder="1">
      <alignment/>
      <protection/>
    </xf>
    <xf numFmtId="164" fontId="35" fillId="0" borderId="25" xfId="0" applyNumberFormat="1" applyFont="1" applyFill="1" applyBorder="1" applyAlignment="1">
      <alignment/>
    </xf>
    <xf numFmtId="164" fontId="35" fillId="0" borderId="23" xfId="0" applyNumberFormat="1" applyFont="1" applyFill="1" applyBorder="1" applyAlignment="1">
      <alignment/>
    </xf>
    <xf numFmtId="0" fontId="35" fillId="0" borderId="10" xfId="0" applyFont="1" applyFill="1" applyBorder="1" applyAlignment="1">
      <alignment horizontal="center"/>
    </xf>
    <xf numFmtId="164" fontId="35" fillId="0" borderId="10" xfId="0" applyNumberFormat="1" applyFont="1" applyFill="1" applyBorder="1" applyAlignment="1">
      <alignment horizontal="center"/>
    </xf>
    <xf numFmtId="164" fontId="35" fillId="34" borderId="10" xfId="0" applyNumberFormat="1" applyFont="1" applyFill="1" applyBorder="1" applyAlignment="1">
      <alignment horizontal="center"/>
    </xf>
    <xf numFmtId="164" fontId="35" fillId="0" borderId="1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0" fontId="35" fillId="0" borderId="24" xfId="0" applyFont="1" applyFill="1" applyBorder="1" applyAlignment="1">
      <alignment/>
    </xf>
    <xf numFmtId="164" fontId="79" fillId="0" borderId="25" xfId="49" applyNumberFormat="1" applyFont="1" applyFill="1" applyBorder="1">
      <alignment/>
      <protection/>
    </xf>
    <xf numFmtId="164" fontId="35" fillId="0" borderId="11" xfId="0" applyNumberFormat="1" applyFont="1" applyFill="1" applyBorder="1" applyAlignment="1">
      <alignment horizontal="center"/>
    </xf>
    <xf numFmtId="164" fontId="35" fillId="36" borderId="10" xfId="0" applyNumberFormat="1" applyFont="1" applyFill="1" applyBorder="1" applyAlignment="1">
      <alignment horizontal="center"/>
    </xf>
    <xf numFmtId="164" fontId="35" fillId="34" borderId="24" xfId="0" applyNumberFormat="1" applyFont="1" applyFill="1" applyBorder="1" applyAlignment="1">
      <alignment horizontal="center"/>
    </xf>
    <xf numFmtId="164" fontId="35" fillId="34" borderId="38" xfId="0" applyNumberFormat="1" applyFont="1" applyFill="1" applyBorder="1" applyAlignment="1">
      <alignment horizontal="center"/>
    </xf>
    <xf numFmtId="164" fontId="35" fillId="34" borderId="39" xfId="0" applyNumberFormat="1" applyFont="1" applyFill="1" applyBorder="1" applyAlignment="1">
      <alignment horizontal="center"/>
    </xf>
    <xf numFmtId="164" fontId="35" fillId="34" borderId="23" xfId="0" applyNumberFormat="1" applyFont="1" applyFill="1" applyBorder="1" applyAlignment="1">
      <alignment horizontal="center"/>
    </xf>
    <xf numFmtId="164" fontId="35" fillId="0" borderId="24" xfId="0" applyNumberFormat="1" applyFont="1" applyFill="1" applyBorder="1" applyAlignment="1">
      <alignment horizontal="center"/>
    </xf>
    <xf numFmtId="164" fontId="35" fillId="0" borderId="23" xfId="0" applyNumberFormat="1" applyFont="1" applyFill="1" applyBorder="1" applyAlignment="1">
      <alignment horizontal="center"/>
    </xf>
    <xf numFmtId="164" fontId="35" fillId="34" borderId="12" xfId="0" applyNumberFormat="1" applyFont="1" applyFill="1" applyBorder="1" applyAlignment="1">
      <alignment horizontal="center"/>
    </xf>
    <xf numFmtId="164" fontId="35" fillId="0" borderId="12" xfId="0" applyNumberFormat="1" applyFont="1" applyFill="1" applyBorder="1" applyAlignment="1">
      <alignment horizontal="center"/>
    </xf>
    <xf numFmtId="164" fontId="12" fillId="0" borderId="25" xfId="0" applyNumberFormat="1" applyFont="1" applyFill="1" applyBorder="1" applyAlignment="1">
      <alignment horizontal="left"/>
    </xf>
    <xf numFmtId="0" fontId="35" fillId="0" borderId="11" xfId="0" applyFont="1" applyFill="1" applyBorder="1" applyAlignment="1">
      <alignment horizontal="center"/>
    </xf>
    <xf numFmtId="164" fontId="35" fillId="34" borderId="11" xfId="0" applyNumberFormat="1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/>
    </xf>
    <xf numFmtId="164" fontId="35" fillId="0" borderId="24" xfId="0" applyNumberFormat="1" applyFont="1" applyFill="1" applyBorder="1" applyAlignment="1">
      <alignment horizontal="left" vertical="center" wrapText="1"/>
    </xf>
    <xf numFmtId="0" fontId="35" fillId="0" borderId="25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center"/>
    </xf>
    <xf numFmtId="164" fontId="80" fillId="34" borderId="10" xfId="0" applyNumberFormat="1" applyFont="1" applyFill="1" applyBorder="1" applyAlignment="1">
      <alignment horizontal="center"/>
    </xf>
    <xf numFmtId="164" fontId="80" fillId="36" borderId="10" xfId="0" applyNumberFormat="1" applyFont="1" applyFill="1" applyBorder="1" applyAlignment="1">
      <alignment horizontal="center"/>
    </xf>
    <xf numFmtId="164" fontId="35" fillId="0" borderId="19" xfId="0" applyNumberFormat="1" applyFont="1" applyFill="1" applyBorder="1" applyAlignment="1">
      <alignment horizontal="center"/>
    </xf>
    <xf numFmtId="164" fontId="35" fillId="0" borderId="18" xfId="0" applyNumberFormat="1" applyFont="1" applyFill="1" applyBorder="1" applyAlignment="1">
      <alignment horizontal="center"/>
    </xf>
    <xf numFmtId="164" fontId="35" fillId="34" borderId="19" xfId="0" applyNumberFormat="1" applyFont="1" applyFill="1" applyBorder="1" applyAlignment="1">
      <alignment horizontal="center"/>
    </xf>
    <xf numFmtId="164" fontId="35" fillId="0" borderId="14" xfId="0" applyNumberFormat="1" applyFont="1" applyFill="1" applyBorder="1" applyAlignment="1">
      <alignment horizontal="center"/>
    </xf>
    <xf numFmtId="164" fontId="35" fillId="0" borderId="20" xfId="0" applyNumberFormat="1" applyFont="1" applyFill="1" applyBorder="1" applyAlignment="1">
      <alignment horizontal="center"/>
    </xf>
    <xf numFmtId="164" fontId="35" fillId="0" borderId="24" xfId="0" applyNumberFormat="1" applyFont="1" applyFill="1" applyBorder="1" applyAlignment="1">
      <alignment/>
    </xf>
    <xf numFmtId="3" fontId="35" fillId="0" borderId="10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 vertical="center"/>
    </xf>
    <xf numFmtId="49" fontId="79" fillId="0" borderId="0" xfId="49" applyNumberFormat="1" applyFont="1" applyFill="1" applyBorder="1" applyAlignment="1">
      <alignment horizontal="center" vertical="center"/>
      <protection/>
    </xf>
    <xf numFmtId="49" fontId="35" fillId="0" borderId="0" xfId="0" applyNumberFormat="1" applyFont="1" applyFill="1" applyBorder="1" applyAlignment="1">
      <alignment horizontal="center" vertical="center"/>
    </xf>
    <xf numFmtId="4" fontId="75" fillId="0" borderId="32" xfId="49" applyNumberFormat="1" applyFont="1" applyFill="1" applyBorder="1" applyAlignment="1">
      <alignment horizontal="left" vertical="center" wrapText="1" readingOrder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73" fillId="0" borderId="19" xfId="51" applyNumberFormat="1" applyFont="1" applyFill="1" applyBorder="1" applyAlignment="1">
      <alignment horizontal="left" vertical="center" wrapText="1"/>
      <protection/>
    </xf>
    <xf numFmtId="0" fontId="0" fillId="0" borderId="17" xfId="0" applyFill="1" applyBorder="1" applyAlignment="1">
      <alignment horizontal="left" vertical="center" wrapText="1"/>
    </xf>
    <xf numFmtId="49" fontId="73" fillId="0" borderId="32" xfId="49" applyNumberFormat="1" applyFont="1" applyFill="1" applyBorder="1" applyAlignment="1">
      <alignment horizontal="left" vertical="center" wrapText="1" readingOrder="1"/>
      <protection/>
    </xf>
    <xf numFmtId="0" fontId="0" fillId="0" borderId="0" xfId="0" applyFill="1" applyAlignment="1">
      <alignment horizontal="left" vertical="center" wrapText="1"/>
    </xf>
    <xf numFmtId="49" fontId="72" fillId="0" borderId="32" xfId="49" applyNumberFormat="1" applyFont="1" applyFill="1" applyBorder="1" applyAlignment="1">
      <alignment horizontal="left" vertical="center" wrapText="1" readingOrder="1"/>
      <protection/>
    </xf>
    <xf numFmtId="0" fontId="5" fillId="0" borderId="0" xfId="0" applyFont="1" applyFill="1" applyBorder="1" applyAlignment="1">
      <alignment horizontal="left" vertical="center" wrapText="1" readingOrder="1"/>
    </xf>
    <xf numFmtId="0" fontId="5" fillId="0" borderId="22" xfId="0" applyFont="1" applyFill="1" applyBorder="1" applyAlignment="1">
      <alignment horizontal="left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" fontId="72" fillId="0" borderId="32" xfId="49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4" fontId="72" fillId="0" borderId="32" xfId="52" applyNumberFormat="1" applyFont="1" applyFill="1" applyBorder="1" applyAlignment="1">
      <alignment horizontal="left" vertical="center" wrapText="1"/>
      <protection/>
    </xf>
    <xf numFmtId="164" fontId="73" fillId="0" borderId="24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12" fillId="0" borderId="0" xfId="49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49" fontId="12" fillId="0" borderId="0" xfId="49" applyNumberFormat="1" applyFont="1" applyFill="1" applyBorder="1" applyAlignment="1">
      <alignment horizontal="left" vertical="top"/>
      <protection/>
    </xf>
    <xf numFmtId="0" fontId="10" fillId="0" borderId="24" xfId="50" applyFont="1" applyFill="1" applyBorder="1" applyAlignment="1">
      <alignment horizontal="left" vertical="center" wrapText="1"/>
      <protection/>
    </xf>
    <xf numFmtId="0" fontId="10" fillId="0" borderId="25" xfId="50" applyFont="1" applyFill="1" applyBorder="1" applyAlignment="1">
      <alignment horizontal="left" vertical="center" wrapText="1"/>
      <protection/>
    </xf>
    <xf numFmtId="0" fontId="10" fillId="0" borderId="23" xfId="50" applyFont="1" applyFill="1" applyBorder="1" applyAlignment="1">
      <alignment horizontal="left" vertical="center" wrapText="1"/>
      <protection/>
    </xf>
    <xf numFmtId="0" fontId="10" fillId="0" borderId="24" xfId="50" applyFont="1" applyFill="1" applyBorder="1" applyAlignment="1">
      <alignment horizontal="center" vertical="center" wrapText="1"/>
      <protection/>
    </xf>
    <xf numFmtId="0" fontId="10" fillId="0" borderId="25" xfId="50" applyFont="1" applyFill="1" applyBorder="1" applyAlignment="1">
      <alignment horizontal="center" vertical="center" wrapText="1"/>
      <protection/>
    </xf>
    <xf numFmtId="0" fontId="10" fillId="0" borderId="23" xfId="50" applyFont="1" applyFill="1" applyBorder="1" applyAlignment="1">
      <alignment horizontal="center" vertical="center" wrapText="1"/>
      <protection/>
    </xf>
    <xf numFmtId="0" fontId="9" fillId="0" borderId="24" xfId="50" applyFont="1" applyFill="1" applyBorder="1" applyAlignment="1">
      <alignment horizontal="center" vertical="center" wrapText="1"/>
      <protection/>
    </xf>
    <xf numFmtId="0" fontId="9" fillId="0" borderId="25" xfId="50" applyFont="1" applyFill="1" applyBorder="1" applyAlignment="1">
      <alignment horizontal="center" vertical="center" wrapText="1"/>
      <protection/>
    </xf>
    <xf numFmtId="0" fontId="9" fillId="0" borderId="23" xfId="50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9" fillId="0" borderId="24" xfId="50" applyFont="1" applyFill="1" applyBorder="1" applyAlignment="1">
      <alignment horizontal="left" vertical="center" wrapText="1"/>
      <protection/>
    </xf>
    <xf numFmtId="0" fontId="9" fillId="0" borderId="25" xfId="50" applyFont="1" applyFill="1" applyBorder="1" applyAlignment="1">
      <alignment horizontal="left" vertical="center" wrapText="1"/>
      <protection/>
    </xf>
    <xf numFmtId="0" fontId="9" fillId="0" borderId="23" xfId="50" applyFont="1" applyFill="1" applyBorder="1" applyAlignment="1">
      <alignment horizontal="left" vertical="center" wrapText="1"/>
      <protection/>
    </xf>
    <xf numFmtId="0" fontId="14" fillId="0" borderId="10" xfId="50" applyFont="1" applyFill="1" applyBorder="1" applyAlignment="1">
      <alignment horizontal="left" vertical="center" wrapText="1"/>
      <protection/>
    </xf>
    <xf numFmtId="0" fontId="9" fillId="0" borderId="10" xfId="50" applyFont="1" applyFill="1" applyBorder="1" applyAlignment="1">
      <alignment horizontal="left" vertical="center" wrapText="1"/>
      <protection/>
    </xf>
    <xf numFmtId="0" fontId="29" fillId="0" borderId="10" xfId="50" applyFont="1" applyFill="1" applyBorder="1" applyAlignment="1">
      <alignment horizontal="left" vertical="center" wrapText="1"/>
      <protection/>
    </xf>
    <xf numFmtId="0" fontId="7" fillId="0" borderId="24" xfId="50" applyFont="1" applyFill="1" applyBorder="1" applyAlignment="1">
      <alignment horizontal="left" vertical="center" wrapText="1"/>
      <protection/>
    </xf>
    <xf numFmtId="0" fontId="9" fillId="0" borderId="17" xfId="50" applyFont="1" applyFill="1" applyBorder="1" applyAlignment="1">
      <alignment horizontal="left" vertical="center" wrapText="1"/>
      <protection/>
    </xf>
    <xf numFmtId="0" fontId="9" fillId="0" borderId="18" xfId="50" applyFont="1" applyFill="1" applyBorder="1" applyAlignment="1">
      <alignment horizontal="left" vertical="center" wrapText="1"/>
      <protection/>
    </xf>
    <xf numFmtId="0" fontId="14" fillId="0" borderId="24" xfId="50" applyFont="1" applyFill="1" applyBorder="1" applyAlignment="1">
      <alignment horizontal="center" vertical="center" wrapText="1"/>
      <protection/>
    </xf>
    <xf numFmtId="0" fontId="14" fillId="0" borderId="24" xfId="50" applyFont="1" applyFill="1" applyBorder="1" applyAlignment="1">
      <alignment horizontal="left" vertical="center" wrapText="1"/>
      <protection/>
    </xf>
    <xf numFmtId="0" fontId="14" fillId="0" borderId="25" xfId="50" applyFont="1" applyFill="1" applyBorder="1" applyAlignment="1">
      <alignment horizontal="left" vertical="center" wrapText="1"/>
      <protection/>
    </xf>
    <xf numFmtId="0" fontId="14" fillId="0" borderId="23" xfId="50" applyFont="1" applyFill="1" applyBorder="1" applyAlignment="1">
      <alignment horizontal="left" vertical="center" wrapText="1"/>
      <protection/>
    </xf>
    <xf numFmtId="0" fontId="0" fillId="0" borderId="2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4" fillId="0" borderId="17" xfId="50" applyFont="1" applyFill="1" applyBorder="1" applyAlignment="1">
      <alignment horizontal="left" vertical="center" wrapText="1"/>
      <protection/>
    </xf>
    <xf numFmtId="0" fontId="14" fillId="0" borderId="18" xfId="50" applyFont="1" applyFill="1" applyBorder="1" applyAlignment="1">
      <alignment horizontal="left" vertical="center" wrapText="1"/>
      <protection/>
    </xf>
    <xf numFmtId="0" fontId="9" fillId="0" borderId="40" xfId="50" applyFont="1" applyFill="1" applyBorder="1" applyAlignment="1">
      <alignment horizontal="left" vertical="center" wrapText="1"/>
      <protection/>
    </xf>
    <xf numFmtId="0" fontId="14" fillId="0" borderId="41" xfId="50" applyFont="1" applyFill="1" applyBorder="1" applyAlignment="1">
      <alignment horizontal="center" vertical="center" wrapText="1"/>
      <protection/>
    </xf>
    <xf numFmtId="0" fontId="14" fillId="0" borderId="31" xfId="50" applyFont="1" applyFill="1" applyBorder="1" applyAlignment="1">
      <alignment horizontal="center" vertical="center" wrapText="1"/>
      <protection/>
    </xf>
    <xf numFmtId="0" fontId="14" fillId="0" borderId="42" xfId="50" applyFont="1" applyFill="1" applyBorder="1" applyAlignment="1">
      <alignment horizontal="center" vertical="center" wrapText="1"/>
      <protection/>
    </xf>
    <xf numFmtId="0" fontId="9" fillId="0" borderId="43" xfId="50" applyFont="1" applyFill="1" applyBorder="1" applyAlignment="1">
      <alignment horizontal="left" vertical="center" wrapText="1"/>
      <protection/>
    </xf>
    <xf numFmtId="0" fontId="9" fillId="0" borderId="44" xfId="50" applyFont="1" applyFill="1" applyBorder="1" applyAlignment="1">
      <alignment horizontal="left" vertical="center" wrapText="1"/>
      <protection/>
    </xf>
    <xf numFmtId="0" fontId="9" fillId="0" borderId="45" xfId="50" applyFont="1" applyFill="1" applyBorder="1" applyAlignment="1">
      <alignment horizontal="left" vertical="center" wrapText="1"/>
      <protection/>
    </xf>
    <xf numFmtId="0" fontId="9" fillId="0" borderId="46" xfId="50" applyFont="1" applyFill="1" applyBorder="1" applyAlignment="1">
      <alignment horizontal="left" vertical="center" wrapText="1"/>
      <protection/>
    </xf>
    <xf numFmtId="0" fontId="14" fillId="0" borderId="47" xfId="50" applyFont="1" applyFill="1" applyBorder="1" applyAlignment="1">
      <alignment horizontal="center" vertical="center" wrapText="1"/>
      <protection/>
    </xf>
    <xf numFmtId="0" fontId="14" fillId="0" borderId="15" xfId="50" applyFont="1" applyFill="1" applyBorder="1" applyAlignment="1">
      <alignment horizontal="center" vertical="center" wrapText="1"/>
      <protection/>
    </xf>
    <xf numFmtId="0" fontId="8" fillId="0" borderId="40" xfId="50" applyFont="1" applyFill="1" applyBorder="1" applyAlignment="1">
      <alignment horizontal="center" vertical="center" wrapText="1"/>
      <protection/>
    </xf>
    <xf numFmtId="0" fontId="8" fillId="0" borderId="10" xfId="50" applyFont="1" applyFill="1" applyBorder="1" applyAlignment="1">
      <alignment horizontal="center" vertical="center" wrapText="1"/>
      <protection/>
    </xf>
    <xf numFmtId="0" fontId="9" fillId="0" borderId="31" xfId="50" applyFont="1" applyFill="1" applyBorder="1" applyAlignment="1">
      <alignment horizontal="center" vertical="center" wrapText="1"/>
      <protection/>
    </xf>
    <xf numFmtId="0" fontId="9" fillId="0" borderId="42" xfId="50" applyFont="1" applyFill="1" applyBorder="1" applyAlignment="1">
      <alignment horizontal="center" vertical="center" wrapText="1"/>
      <protection/>
    </xf>
    <xf numFmtId="0" fontId="9" fillId="0" borderId="15" xfId="50" applyFont="1" applyFill="1" applyBorder="1" applyAlignment="1">
      <alignment horizontal="center" vertical="center" wrapText="1"/>
      <protection/>
    </xf>
    <xf numFmtId="0" fontId="9" fillId="0" borderId="48" xfId="50" applyFont="1" applyFill="1" applyBorder="1" applyAlignment="1">
      <alignment horizontal="left" vertical="center" wrapText="1"/>
      <protection/>
    </xf>
    <xf numFmtId="0" fontId="9" fillId="0" borderId="13" xfId="50" applyFont="1" applyFill="1" applyBorder="1" applyAlignment="1">
      <alignment horizontal="left" vertical="center" wrapText="1"/>
      <protection/>
    </xf>
    <xf numFmtId="0" fontId="9" fillId="0" borderId="29" xfId="50" applyFont="1" applyFill="1" applyBorder="1" applyAlignment="1">
      <alignment horizontal="left" vertical="center" wrapText="1"/>
      <protection/>
    </xf>
    <xf numFmtId="0" fontId="9" fillId="0" borderId="0" xfId="50" applyFont="1" applyFill="1" applyBorder="1" applyAlignment="1">
      <alignment horizontal="left" vertical="center" wrapText="1"/>
      <protection/>
    </xf>
    <xf numFmtId="0" fontId="9" fillId="0" borderId="22" xfId="50" applyFont="1" applyFill="1" applyBorder="1" applyAlignment="1">
      <alignment horizontal="left" vertical="center" wrapText="1"/>
      <protection/>
    </xf>
    <xf numFmtId="0" fontId="17" fillId="0" borderId="24" xfId="50" applyFont="1" applyFill="1" applyBorder="1" applyAlignment="1">
      <alignment horizontal="center" vertical="center" wrapText="1"/>
      <protection/>
    </xf>
    <xf numFmtId="0" fontId="81" fillId="0" borderId="25" xfId="0" applyFont="1" applyFill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 wrapText="1"/>
    </xf>
    <xf numFmtId="0" fontId="12" fillId="0" borderId="24" xfId="50" applyFont="1" applyFill="1" applyBorder="1" applyAlignment="1">
      <alignment horizontal="center" vertical="center" wrapText="1"/>
      <protection/>
    </xf>
    <xf numFmtId="0" fontId="82" fillId="0" borderId="25" xfId="0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49" fontId="9" fillId="0" borderId="0" xfId="50" applyNumberFormat="1" applyFont="1" applyFill="1" applyBorder="1" applyAlignment="1">
      <alignment horizontal="left" vertical="center" wrapText="1"/>
      <protection/>
    </xf>
    <xf numFmtId="4" fontId="71" fillId="0" borderId="0" xfId="49" applyNumberFormat="1" applyFont="1" applyFill="1" applyBorder="1" applyAlignment="1">
      <alignment horizontal="left" vertical="center" wrapText="1" readingOrder="1"/>
      <protection/>
    </xf>
    <xf numFmtId="0" fontId="0" fillId="0" borderId="0" xfId="0" applyAlignment="1">
      <alignment horizontal="left" vertical="center" wrapText="1" readingOrder="1"/>
    </xf>
    <xf numFmtId="0" fontId="13" fillId="0" borderId="24" xfId="50" applyFont="1" applyFill="1" applyBorder="1" applyAlignment="1">
      <alignment horizontal="center" vertical="center" wrapText="1"/>
      <protection/>
    </xf>
    <xf numFmtId="0" fontId="13" fillId="0" borderId="25" xfId="50" applyFont="1" applyFill="1" applyBorder="1" applyAlignment="1">
      <alignment horizontal="center" vertical="center" wrapText="1"/>
      <protection/>
    </xf>
    <xf numFmtId="0" fontId="13" fillId="0" borderId="23" xfId="50" applyFont="1" applyFill="1" applyBorder="1" applyAlignment="1">
      <alignment horizontal="center" vertical="center" wrapText="1"/>
      <protection/>
    </xf>
    <xf numFmtId="0" fontId="83" fillId="34" borderId="24" xfId="50" applyFont="1" applyFill="1" applyBorder="1" applyAlignment="1">
      <alignment horizontal="left" vertical="center" wrapText="1"/>
      <protection/>
    </xf>
    <xf numFmtId="0" fontId="83" fillId="34" borderId="25" xfId="50" applyFont="1" applyFill="1" applyBorder="1" applyAlignment="1">
      <alignment horizontal="left" vertical="center" wrapText="1"/>
      <protection/>
    </xf>
    <xf numFmtId="0" fontId="83" fillId="34" borderId="23" xfId="50" applyFont="1" applyFill="1" applyBorder="1" applyAlignment="1">
      <alignment horizontal="left" vertical="center" wrapText="1"/>
      <protection/>
    </xf>
    <xf numFmtId="0" fontId="8" fillId="0" borderId="10" xfId="50" applyFont="1" applyFill="1" applyBorder="1" applyAlignment="1">
      <alignment horizontal="left" vertical="center" wrapText="1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164" fontId="72" fillId="0" borderId="24" xfId="49" applyNumberFormat="1" applyFont="1" applyFill="1" applyBorder="1" applyAlignment="1">
      <alignment horizontal="left" vertical="center" wrapText="1"/>
      <protection/>
    </xf>
    <xf numFmtId="0" fontId="3" fillId="0" borderId="10" xfId="50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>
      <alignment horizontal="left" vertical="center" wrapText="1"/>
    </xf>
    <xf numFmtId="0" fontId="7" fillId="0" borderId="24" xfId="50" applyFont="1" applyFill="1" applyBorder="1" applyAlignment="1">
      <alignment vertical="center" wrapText="1"/>
      <protection/>
    </xf>
    <xf numFmtId="0" fontId="7" fillId="0" borderId="25" xfId="50" applyFont="1" applyFill="1" applyBorder="1" applyAlignment="1">
      <alignment vertical="center" wrapText="1"/>
      <protection/>
    </xf>
    <xf numFmtId="0" fontId="7" fillId="0" borderId="23" xfId="50" applyFont="1" applyFill="1" applyBorder="1" applyAlignment="1">
      <alignment vertical="center" wrapText="1"/>
      <protection/>
    </xf>
    <xf numFmtId="0" fontId="9" fillId="0" borderId="24" xfId="0" applyFont="1" applyFill="1" applyBorder="1" applyAlignment="1">
      <alignment horizontal="left" vertical="center" wrapText="1"/>
    </xf>
    <xf numFmtId="0" fontId="9" fillId="0" borderId="19" xfId="50" applyFont="1" applyFill="1" applyBorder="1" applyAlignment="1">
      <alignment horizontal="left" vertical="center" wrapText="1"/>
      <protection/>
    </xf>
    <xf numFmtId="0" fontId="0" fillId="0" borderId="18" xfId="0" applyFill="1" applyBorder="1" applyAlignment="1">
      <alignment horizontal="left" vertical="center" wrapText="1"/>
    </xf>
    <xf numFmtId="0" fontId="10" fillId="0" borderId="24" xfId="50" applyFont="1" applyFill="1" applyBorder="1" applyAlignment="1">
      <alignment horizontal="right" vertical="center" wrapText="1"/>
      <protection/>
    </xf>
    <xf numFmtId="0" fontId="0" fillId="0" borderId="25" xfId="0" applyFill="1" applyBorder="1" applyAlignment="1">
      <alignment horizontal="right" vertical="center" wrapTex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84" fillId="0" borderId="25" xfId="0" applyFont="1" applyFill="1" applyBorder="1" applyAlignment="1">
      <alignment horizontal="left" vertical="center" wrapText="1"/>
    </xf>
    <xf numFmtId="0" fontId="84" fillId="0" borderId="23" xfId="0" applyFont="1" applyFill="1" applyBorder="1" applyAlignment="1">
      <alignment horizontal="left" vertical="center" wrapText="1"/>
    </xf>
    <xf numFmtId="0" fontId="7" fillId="0" borderId="25" xfId="50" applyFont="1" applyFill="1" applyBorder="1" applyAlignment="1">
      <alignment horizontal="left" vertical="center" wrapText="1"/>
      <protection/>
    </xf>
    <xf numFmtId="0" fontId="7" fillId="0" borderId="23" xfId="50" applyFont="1" applyFill="1" applyBorder="1" applyAlignment="1">
      <alignment horizontal="left" vertical="center" wrapText="1"/>
      <protection/>
    </xf>
    <xf numFmtId="0" fontId="13" fillId="0" borderId="24" xfId="50" applyFont="1" applyFill="1" applyBorder="1" applyAlignment="1">
      <alignment horizontal="left" vertical="center" wrapText="1"/>
      <protection/>
    </xf>
    <xf numFmtId="0" fontId="85" fillId="0" borderId="25" xfId="0" applyFont="1" applyBorder="1" applyAlignment="1">
      <alignment horizontal="left" vertical="center" wrapText="1"/>
    </xf>
    <xf numFmtId="0" fontId="85" fillId="0" borderId="23" xfId="0" applyFont="1" applyBorder="1" applyAlignment="1">
      <alignment horizontal="left" vertical="center" wrapText="1"/>
    </xf>
    <xf numFmtId="0" fontId="13" fillId="0" borderId="24" xfId="50" applyFont="1" applyFill="1" applyBorder="1" applyAlignment="1">
      <alignment vertical="center" wrapText="1"/>
      <protection/>
    </xf>
    <xf numFmtId="0" fontId="13" fillId="0" borderId="25" xfId="50" applyFont="1" applyFill="1" applyBorder="1" applyAlignment="1">
      <alignment vertical="center" wrapText="1"/>
      <protection/>
    </xf>
    <xf numFmtId="0" fontId="13" fillId="0" borderId="23" xfId="50" applyFont="1" applyFill="1" applyBorder="1" applyAlignment="1">
      <alignment vertical="center" wrapText="1"/>
      <protection/>
    </xf>
    <xf numFmtId="0" fontId="13" fillId="0" borderId="17" xfId="50" applyFont="1" applyFill="1" applyBorder="1" applyAlignment="1">
      <alignment horizontal="left" vertical="center" wrapText="1"/>
      <protection/>
    </xf>
    <xf numFmtId="0" fontId="13" fillId="0" borderId="18" xfId="50" applyFont="1" applyFill="1" applyBorder="1" applyAlignment="1">
      <alignment horizontal="left" vertical="center" wrapText="1"/>
      <protection/>
    </xf>
    <xf numFmtId="0" fontId="85" fillId="0" borderId="25" xfId="0" applyFont="1" applyFill="1" applyBorder="1" applyAlignment="1">
      <alignment horizontal="left" vertical="center" wrapText="1"/>
    </xf>
    <xf numFmtId="0" fontId="85" fillId="0" borderId="23" xfId="0" applyFont="1" applyFill="1" applyBorder="1" applyAlignment="1">
      <alignment horizontal="left" vertical="center" wrapText="1"/>
    </xf>
    <xf numFmtId="0" fontId="84" fillId="0" borderId="25" xfId="0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center" wrapText="1"/>
    </xf>
    <xf numFmtId="0" fontId="26" fillId="0" borderId="24" xfId="50" applyFont="1" applyFill="1" applyBorder="1" applyAlignment="1">
      <alignment horizontal="left" vertical="center" wrapText="1"/>
      <protection/>
    </xf>
    <xf numFmtId="0" fontId="13" fillId="0" borderId="25" xfId="50" applyFont="1" applyFill="1" applyBorder="1" applyAlignment="1">
      <alignment horizontal="left" vertical="center" wrapText="1"/>
      <protection/>
    </xf>
    <xf numFmtId="0" fontId="13" fillId="0" borderId="23" xfId="50" applyFont="1" applyFill="1" applyBorder="1" applyAlignment="1">
      <alignment horizontal="left" vertical="center" wrapText="1"/>
      <protection/>
    </xf>
    <xf numFmtId="0" fontId="84" fillId="0" borderId="25" xfId="0" applyFont="1" applyFill="1" applyBorder="1" applyAlignment="1">
      <alignment vertical="center" wrapText="1"/>
    </xf>
    <xf numFmtId="0" fontId="84" fillId="0" borderId="23" xfId="0" applyFont="1" applyFill="1" applyBorder="1" applyAlignment="1">
      <alignment vertical="center" wrapText="1"/>
    </xf>
    <xf numFmtId="4" fontId="75" fillId="0" borderId="0" xfId="49" applyNumberFormat="1" applyFont="1" applyFill="1" applyBorder="1" applyAlignment="1">
      <alignment horizontal="left" vertical="center" wrapText="1" readingOrder="1"/>
      <protection/>
    </xf>
    <xf numFmtId="0" fontId="7" fillId="0" borderId="0" xfId="50" applyFont="1" applyFill="1" applyBorder="1" applyAlignment="1">
      <alignment horizontal="left" vertical="center" wrapText="1"/>
      <protection/>
    </xf>
    <xf numFmtId="0" fontId="7" fillId="0" borderId="0" xfId="50" applyFont="1" applyFill="1" applyBorder="1" applyAlignment="1">
      <alignment horizontal="left" vertical="center" wrapText="1" readingOrder="1"/>
      <protection/>
    </xf>
    <xf numFmtId="0" fontId="70" fillId="0" borderId="25" xfId="0" applyFont="1" applyBorder="1" applyAlignment="1">
      <alignment horizontal="left" vertical="center" wrapText="1"/>
    </xf>
    <xf numFmtId="0" fontId="70" fillId="0" borderId="23" xfId="0" applyFont="1" applyBorder="1" applyAlignment="1">
      <alignment horizontal="left" vertical="center" wrapText="1"/>
    </xf>
    <xf numFmtId="164" fontId="79" fillId="0" borderId="24" xfId="49" applyNumberFormat="1" applyFont="1" applyFill="1" applyBorder="1" applyAlignment="1">
      <alignment horizontal="left" vertical="center" wrapText="1"/>
      <protection/>
    </xf>
    <xf numFmtId="0" fontId="35" fillId="0" borderId="25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164" fontId="35" fillId="0" borderId="24" xfId="0" applyNumberFormat="1" applyFont="1" applyFill="1" applyBorder="1" applyAlignment="1">
      <alignment horizontal="left" vertical="center" wrapText="1"/>
    </xf>
    <xf numFmtId="164" fontId="80" fillId="34" borderId="24" xfId="0" applyNumberFormat="1" applyFont="1" applyFill="1" applyBorder="1" applyAlignment="1">
      <alignment horizontal="center" vertical="center" wrapText="1"/>
    </xf>
    <xf numFmtId="0" fontId="86" fillId="34" borderId="25" xfId="0" applyFont="1" applyFill="1" applyBorder="1" applyAlignment="1">
      <alignment horizontal="center" vertical="center" wrapText="1"/>
    </xf>
    <xf numFmtId="0" fontId="86" fillId="34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87" fillId="0" borderId="25" xfId="0" applyFont="1" applyBorder="1" applyAlignment="1">
      <alignment horizontal="center" vertical="center" wrapText="1"/>
    </xf>
    <xf numFmtId="0" fontId="87" fillId="0" borderId="23" xfId="0" applyFont="1" applyBorder="1" applyAlignment="1">
      <alignment horizontal="center" vertical="center" wrapText="1"/>
    </xf>
    <xf numFmtId="0" fontId="87" fillId="0" borderId="25" xfId="0" applyFont="1" applyBorder="1" applyAlignment="1">
      <alignment horizontal="left" vertical="center" wrapText="1"/>
    </xf>
    <xf numFmtId="0" fontId="87" fillId="0" borderId="23" xfId="0" applyFont="1" applyBorder="1" applyAlignment="1">
      <alignment horizontal="left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164" fontId="79" fillId="0" borderId="25" xfId="49" applyNumberFormat="1" applyFont="1" applyFill="1" applyBorder="1" applyAlignment="1">
      <alignment horizontal="left" vertical="center" wrapText="1"/>
      <protection/>
    </xf>
    <xf numFmtId="4" fontId="79" fillId="0" borderId="0" xfId="49" applyNumberFormat="1" applyFont="1" applyFill="1" applyBorder="1" applyAlignment="1">
      <alignment horizontal="left" vertical="center" wrapText="1" readingOrder="1"/>
      <protection/>
    </xf>
    <xf numFmtId="0" fontId="35" fillId="0" borderId="0" xfId="0" applyFont="1" applyFill="1" applyBorder="1" applyAlignment="1">
      <alignment horizontal="left" vertical="center" wrapText="1" readingOrder="1"/>
    </xf>
    <xf numFmtId="0" fontId="35" fillId="0" borderId="0" xfId="0" applyFont="1" applyFill="1" applyAlignment="1">
      <alignment wrapText="1" readingOrder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164" fontId="35" fillId="0" borderId="19" xfId="0" applyNumberFormat="1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3" xfId="49"/>
    <cellStyle name="Normal 3" xfId="50"/>
    <cellStyle name="Normal_P_Getulio Vargas" xfId="51"/>
    <cellStyle name="Normal_P_Getulio Vargas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</xdr:row>
      <xdr:rowOff>95250</xdr:rowOff>
    </xdr:from>
    <xdr:to>
      <xdr:col>2</xdr:col>
      <xdr:colOff>400050</xdr:colOff>
      <xdr:row>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6675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5"/>
  <sheetViews>
    <sheetView view="pageBreakPreview" zoomScale="60" zoomScalePageLayoutView="0" workbookViewId="0" topLeftCell="A5">
      <selection activeCell="A18" sqref="A18:IV19"/>
    </sheetView>
  </sheetViews>
  <sheetFormatPr defaultColWidth="9.140625" defaultRowHeight="15"/>
  <cols>
    <col min="1" max="1" width="7.00390625" style="136" customWidth="1"/>
    <col min="2" max="2" width="8.8515625" style="304" customWidth="1"/>
    <col min="3" max="5" width="9.140625" style="136" customWidth="1"/>
    <col min="6" max="6" width="9.421875" style="137" customWidth="1"/>
    <col min="7" max="7" width="11.7109375" style="136" customWidth="1"/>
    <col min="8" max="8" width="12.28125" style="136" customWidth="1"/>
    <col min="9" max="9" width="9.140625" style="138" customWidth="1"/>
    <col min="10" max="10" width="10.421875" style="136" customWidth="1"/>
    <col min="11" max="16384" width="9.140625" style="136" customWidth="1"/>
  </cols>
  <sheetData>
    <row r="2" spans="2:10" s="119" customFormat="1" ht="15">
      <c r="B2" s="298"/>
      <c r="C2" s="139"/>
      <c r="D2" s="378" t="s">
        <v>213</v>
      </c>
      <c r="E2" s="379"/>
      <c r="F2" s="379"/>
      <c r="G2" s="379"/>
      <c r="H2" s="140" t="s">
        <v>174</v>
      </c>
      <c r="I2" s="229" t="s">
        <v>175</v>
      </c>
      <c r="J2" s="229" t="s">
        <v>176</v>
      </c>
    </row>
    <row r="3" spans="2:10" s="119" customFormat="1" ht="15">
      <c r="B3" s="299"/>
      <c r="C3" s="141"/>
      <c r="D3" s="380" t="s">
        <v>214</v>
      </c>
      <c r="E3" s="381"/>
      <c r="F3" s="381"/>
      <c r="G3" s="381"/>
      <c r="H3" s="140"/>
      <c r="I3" s="229"/>
      <c r="J3" s="229"/>
    </row>
    <row r="4" spans="2:10" s="119" customFormat="1" ht="15">
      <c r="B4" s="299"/>
      <c r="C4" s="141"/>
      <c r="D4" s="380" t="s">
        <v>215</v>
      </c>
      <c r="E4" s="381"/>
      <c r="F4" s="381"/>
      <c r="G4" s="381"/>
      <c r="H4" s="227"/>
      <c r="I4" s="122"/>
      <c r="J4" s="142"/>
    </row>
    <row r="5" spans="2:10" s="119" customFormat="1" ht="15">
      <c r="B5" s="299"/>
      <c r="C5" s="141"/>
      <c r="D5" s="382" t="s">
        <v>216</v>
      </c>
      <c r="E5" s="383"/>
      <c r="F5" s="383"/>
      <c r="G5" s="383"/>
      <c r="H5" s="383"/>
      <c r="I5" s="383"/>
      <c r="J5" s="384"/>
    </row>
    <row r="6" spans="2:10" s="119" customFormat="1" ht="15">
      <c r="B6" s="299"/>
      <c r="C6" s="141"/>
      <c r="D6" s="375" t="s">
        <v>269</v>
      </c>
      <c r="E6" s="376"/>
      <c r="F6" s="376"/>
      <c r="G6" s="376"/>
      <c r="H6" s="376"/>
      <c r="I6" s="376"/>
      <c r="J6" s="377"/>
    </row>
    <row r="7" spans="2:10" s="119" customFormat="1" ht="15">
      <c r="B7" s="299"/>
      <c r="C7" s="141"/>
      <c r="D7" s="375" t="s">
        <v>0</v>
      </c>
      <c r="E7" s="376"/>
      <c r="F7" s="376"/>
      <c r="G7" s="376"/>
      <c r="H7" s="376"/>
      <c r="I7" s="376"/>
      <c r="J7" s="377"/>
    </row>
    <row r="8" spans="2:10" s="119" customFormat="1" ht="15">
      <c r="B8" s="299"/>
      <c r="C8" s="141"/>
      <c r="D8" s="387"/>
      <c r="E8" s="388"/>
      <c r="F8" s="388"/>
      <c r="G8" s="388"/>
      <c r="H8" s="388"/>
      <c r="I8" s="388"/>
      <c r="J8" s="384"/>
    </row>
    <row r="9" spans="2:10" s="119" customFormat="1" ht="15">
      <c r="B9" s="299"/>
      <c r="C9" s="141"/>
      <c r="D9" s="389"/>
      <c r="E9" s="388"/>
      <c r="F9" s="388"/>
      <c r="G9" s="388"/>
      <c r="H9" s="388"/>
      <c r="I9" s="388"/>
      <c r="J9" s="384"/>
    </row>
    <row r="10" spans="2:11" ht="15">
      <c r="B10" s="390" t="s">
        <v>217</v>
      </c>
      <c r="C10" s="391"/>
      <c r="D10" s="391"/>
      <c r="E10" s="391"/>
      <c r="F10" s="391"/>
      <c r="G10" s="391"/>
      <c r="H10" s="391"/>
      <c r="I10" s="391"/>
      <c r="J10" s="392"/>
      <c r="K10" s="117"/>
    </row>
    <row r="11" spans="2:11" ht="15.75" thickBot="1">
      <c r="B11" s="143"/>
      <c r="C11" s="144"/>
      <c r="D11" s="144"/>
      <c r="E11" s="144"/>
      <c r="F11" s="144"/>
      <c r="G11" s="144"/>
      <c r="H11" s="144"/>
      <c r="I11" s="144"/>
      <c r="J11" s="144"/>
      <c r="K11" s="117"/>
    </row>
    <row r="12" spans="2:10" ht="18.75" hidden="1">
      <c r="B12" s="300" t="s">
        <v>218</v>
      </c>
      <c r="F12" s="136" t="s">
        <v>170</v>
      </c>
      <c r="G12" s="136">
        <v>29.47</v>
      </c>
      <c r="H12" s="136">
        <v>4.46</v>
      </c>
      <c r="I12" s="138">
        <f>G12*H12</f>
        <v>131.43619999999999</v>
      </c>
      <c r="J12" s="134" t="s">
        <v>17</v>
      </c>
    </row>
    <row r="13" spans="2:9" ht="15" hidden="1">
      <c r="B13" s="134"/>
      <c r="F13" s="136"/>
      <c r="H13" s="138"/>
      <c r="I13" s="136"/>
    </row>
    <row r="14" spans="1:10" ht="18.75" hidden="1">
      <c r="A14" s="119"/>
      <c r="B14" s="301" t="s">
        <v>219</v>
      </c>
      <c r="C14" s="145"/>
      <c r="D14" s="145"/>
      <c r="E14" s="228"/>
      <c r="F14" s="228"/>
      <c r="G14" s="146"/>
      <c r="H14" s="146"/>
      <c r="I14" s="146">
        <v>8</v>
      </c>
      <c r="J14" s="147" t="s">
        <v>273</v>
      </c>
    </row>
    <row r="15" spans="1:10" ht="18.75" hidden="1">
      <c r="A15" s="119"/>
      <c r="B15" s="301"/>
      <c r="C15" s="145"/>
      <c r="D15" s="145"/>
      <c r="E15" s="228"/>
      <c r="F15" s="228"/>
      <c r="G15" s="146"/>
      <c r="H15" s="146"/>
      <c r="I15" s="146"/>
      <c r="J15" s="148"/>
    </row>
    <row r="16" spans="1:10" ht="18.75" hidden="1">
      <c r="A16" s="119"/>
      <c r="B16" s="393" t="s">
        <v>220</v>
      </c>
      <c r="C16" s="393"/>
      <c r="D16" s="393"/>
      <c r="E16" s="393"/>
      <c r="F16" s="393"/>
      <c r="G16" s="146"/>
      <c r="H16" s="146"/>
      <c r="I16" s="146">
        <v>11.3</v>
      </c>
      <c r="J16" s="147" t="s">
        <v>221</v>
      </c>
    </row>
    <row r="17" spans="1:10" ht="18.75" hidden="1">
      <c r="A17" s="119"/>
      <c r="B17" s="396" t="s">
        <v>418</v>
      </c>
      <c r="C17" s="396"/>
      <c r="D17" s="396"/>
      <c r="E17" s="396"/>
      <c r="F17" s="396"/>
      <c r="G17" s="396"/>
      <c r="H17" s="148"/>
      <c r="I17" s="150">
        <v>4.7</v>
      </c>
      <c r="J17" s="147" t="s">
        <v>221</v>
      </c>
    </row>
    <row r="18" spans="1:10" ht="18.75" hidden="1">
      <c r="A18" s="119"/>
      <c r="B18" s="302"/>
      <c r="C18" s="148"/>
      <c r="D18" s="148"/>
      <c r="E18" s="148"/>
      <c r="F18" s="149"/>
      <c r="G18" s="148"/>
      <c r="H18" s="148"/>
      <c r="I18" s="150"/>
      <c r="J18" s="147"/>
    </row>
    <row r="19" spans="1:10" ht="19.5" hidden="1" thickBot="1">
      <c r="A19" s="119"/>
      <c r="B19" s="303"/>
      <c r="C19" s="151"/>
      <c r="D19" s="151"/>
      <c r="E19" s="151"/>
      <c r="F19" s="152"/>
      <c r="G19" s="151"/>
      <c r="H19" s="151"/>
      <c r="I19" s="153"/>
      <c r="J19" s="151"/>
    </row>
    <row r="20" spans="1:10" ht="19.5" thickBot="1">
      <c r="A20" s="119"/>
      <c r="B20" s="154" t="s">
        <v>222</v>
      </c>
      <c r="C20" s="155" t="s">
        <v>223</v>
      </c>
      <c r="D20" s="155"/>
      <c r="E20" s="155"/>
      <c r="F20" s="156"/>
      <c r="G20" s="157"/>
      <c r="H20" s="157"/>
      <c r="I20" s="158"/>
      <c r="J20" s="159"/>
    </row>
    <row r="21" spans="1:10" ht="18.75">
      <c r="A21" s="119"/>
      <c r="B21" s="160" t="s">
        <v>224</v>
      </c>
      <c r="C21" s="148" t="s">
        <v>225</v>
      </c>
      <c r="D21" s="161"/>
      <c r="E21" s="161"/>
      <c r="F21" s="149"/>
      <c r="G21" s="148"/>
      <c r="H21" s="148"/>
      <c r="I21" s="150"/>
      <c r="J21" s="202" t="s">
        <v>17</v>
      </c>
    </row>
    <row r="24" ht="15">
      <c r="C24" s="162" t="s">
        <v>18</v>
      </c>
    </row>
    <row r="25" spans="3:10" ht="15">
      <c r="C25" s="136" t="s">
        <v>20</v>
      </c>
      <c r="I25" s="138">
        <v>1.51</v>
      </c>
      <c r="J25" s="136" t="s">
        <v>21</v>
      </c>
    </row>
    <row r="26" spans="3:10" ht="15">
      <c r="C26" s="136" t="s">
        <v>22</v>
      </c>
      <c r="G26" s="136">
        <f>I25</f>
        <v>1.51</v>
      </c>
      <c r="H26" s="136">
        <v>1.3</v>
      </c>
      <c r="I26" s="138">
        <f>G26*H26</f>
        <v>1.963</v>
      </c>
      <c r="J26" s="136" t="s">
        <v>21</v>
      </c>
    </row>
    <row r="27" spans="3:10" ht="15">
      <c r="C27" s="136" t="s">
        <v>23</v>
      </c>
      <c r="G27" s="136">
        <f>I26</f>
        <v>1.963</v>
      </c>
      <c r="H27" s="136">
        <v>11.3</v>
      </c>
      <c r="I27" s="138">
        <f>G27*H27</f>
        <v>22.181900000000002</v>
      </c>
      <c r="J27" s="136" t="s">
        <v>21</v>
      </c>
    </row>
    <row r="28" spans="3:10" ht="15">
      <c r="C28" s="136" t="s">
        <v>24</v>
      </c>
      <c r="I28" s="138">
        <f>I26</f>
        <v>1.963</v>
      </c>
      <c r="J28" s="136" t="s">
        <v>21</v>
      </c>
    </row>
    <row r="31" ht="15">
      <c r="C31" s="164" t="s">
        <v>25</v>
      </c>
    </row>
    <row r="32" spans="2:9" ht="15">
      <c r="B32" s="297"/>
      <c r="C32" s="164" t="s">
        <v>26</v>
      </c>
      <c r="G32" s="136">
        <v>272.82</v>
      </c>
      <c r="H32" s="136">
        <v>0.03</v>
      </c>
      <c r="I32" s="138">
        <f>G32*H32</f>
        <v>8.1846</v>
      </c>
    </row>
    <row r="33" spans="2:9" ht="15">
      <c r="B33" s="297"/>
      <c r="C33" s="164" t="s">
        <v>27</v>
      </c>
      <c r="G33" s="136">
        <v>7.598</v>
      </c>
      <c r="H33" s="136">
        <v>1</v>
      </c>
      <c r="I33" s="138">
        <f aca="true" t="shared" si="0" ref="I33:I40">G33*H33</f>
        <v>7.598</v>
      </c>
    </row>
    <row r="34" spans="2:9" ht="15">
      <c r="B34" s="297"/>
      <c r="C34" s="164" t="s">
        <v>226</v>
      </c>
      <c r="G34" s="136">
        <v>0.25</v>
      </c>
      <c r="H34" s="136">
        <v>1</v>
      </c>
      <c r="I34" s="138">
        <f t="shared" si="0"/>
        <v>0.25</v>
      </c>
    </row>
    <row r="35" spans="2:9" ht="15">
      <c r="B35" s="297"/>
      <c r="C35" s="164" t="s">
        <v>227</v>
      </c>
      <c r="G35" s="136">
        <v>1.84</v>
      </c>
      <c r="H35" s="136">
        <v>1</v>
      </c>
      <c r="I35" s="138">
        <f t="shared" si="0"/>
        <v>1.84</v>
      </c>
    </row>
    <row r="36" spans="2:9" ht="15">
      <c r="B36" s="297"/>
      <c r="C36" s="164" t="s">
        <v>228</v>
      </c>
      <c r="G36" s="136">
        <v>528.02</v>
      </c>
      <c r="H36" s="136">
        <v>0.03</v>
      </c>
      <c r="I36" s="138">
        <f t="shared" si="0"/>
        <v>15.840599999999998</v>
      </c>
    </row>
    <row r="37" spans="2:9" ht="15">
      <c r="B37" s="297"/>
      <c r="C37" s="164" t="s">
        <v>229</v>
      </c>
      <c r="G37" s="136">
        <v>3.74</v>
      </c>
      <c r="H37" s="136">
        <v>0.03</v>
      </c>
      <c r="I37" s="138">
        <f t="shared" si="0"/>
        <v>0.11220000000000001</v>
      </c>
    </row>
    <row r="38" spans="2:9" ht="15">
      <c r="B38" s="297"/>
      <c r="C38" s="164" t="s">
        <v>35</v>
      </c>
      <c r="G38" s="136">
        <v>1.6</v>
      </c>
      <c r="H38" s="136">
        <v>0.01</v>
      </c>
      <c r="I38" s="138">
        <f t="shared" si="0"/>
        <v>0.016</v>
      </c>
    </row>
    <row r="39" spans="2:9" ht="15">
      <c r="B39" s="297"/>
      <c r="C39" s="164" t="s">
        <v>60</v>
      </c>
      <c r="G39" s="136">
        <v>2.1</v>
      </c>
      <c r="H39" s="136">
        <v>0.05</v>
      </c>
      <c r="I39" s="138">
        <f t="shared" si="0"/>
        <v>0.10500000000000001</v>
      </c>
    </row>
    <row r="40" spans="2:9" ht="15">
      <c r="B40" s="297"/>
      <c r="C40" s="164" t="s">
        <v>72</v>
      </c>
      <c r="G40" s="136">
        <v>10.973</v>
      </c>
      <c r="H40" s="136">
        <v>0.07</v>
      </c>
      <c r="I40" s="138">
        <f t="shared" si="0"/>
        <v>0.7681100000000001</v>
      </c>
    </row>
    <row r="41" spans="2:9" ht="15">
      <c r="B41" s="297"/>
      <c r="C41" s="164"/>
      <c r="I41" s="165">
        <f>SUM(I32:I40)</f>
        <v>34.71451</v>
      </c>
    </row>
    <row r="42" spans="2:10" ht="15">
      <c r="B42" s="297"/>
      <c r="D42" s="136" t="s">
        <v>230</v>
      </c>
      <c r="I42" s="138">
        <f>I41*1.3</f>
        <v>45.128862999999996</v>
      </c>
      <c r="J42" s="136" t="s">
        <v>21</v>
      </c>
    </row>
    <row r="43" ht="15">
      <c r="B43" s="297"/>
    </row>
    <row r="44" spans="2:10" ht="15">
      <c r="B44" s="297" t="s">
        <v>307</v>
      </c>
      <c r="C44" s="136" t="s">
        <v>231</v>
      </c>
      <c r="I44" s="138">
        <f>I42</f>
        <v>45.128862999999996</v>
      </c>
      <c r="J44" s="136" t="s">
        <v>21</v>
      </c>
    </row>
    <row r="45" spans="2:10" ht="15">
      <c r="B45" s="297" t="s">
        <v>308</v>
      </c>
      <c r="C45" s="136" t="s">
        <v>23</v>
      </c>
      <c r="G45" s="136">
        <f>I42</f>
        <v>45.128862999999996</v>
      </c>
      <c r="H45" s="136">
        <v>11.3</v>
      </c>
      <c r="I45" s="138">
        <f>G45*H45</f>
        <v>509.9561519</v>
      </c>
      <c r="J45" s="136" t="s">
        <v>37</v>
      </c>
    </row>
    <row r="46" spans="2:10" ht="15">
      <c r="B46" s="297" t="s">
        <v>309</v>
      </c>
      <c r="C46" s="136" t="s">
        <v>24</v>
      </c>
      <c r="I46" s="138">
        <f>I42</f>
        <v>45.128862999999996</v>
      </c>
      <c r="J46" s="136" t="s">
        <v>21</v>
      </c>
    </row>
    <row r="47" ht="15">
      <c r="B47" s="297"/>
    </row>
    <row r="48" ht="15">
      <c r="C48" s="163" t="s">
        <v>173</v>
      </c>
    </row>
    <row r="49" spans="3:4" ht="15">
      <c r="C49" s="163"/>
      <c r="D49" s="136" t="s">
        <v>232</v>
      </c>
    </row>
    <row r="50" ht="15">
      <c r="C50" s="163"/>
    </row>
    <row r="51" spans="1:10" s="119" customFormat="1" ht="15" customHeight="1">
      <c r="A51" s="116"/>
      <c r="B51" s="305" t="s">
        <v>317</v>
      </c>
      <c r="C51" s="394" t="s">
        <v>271</v>
      </c>
      <c r="D51" s="395"/>
      <c r="E51" s="395"/>
      <c r="F51" s="395"/>
      <c r="G51" s="395"/>
      <c r="H51" s="395"/>
      <c r="I51" s="135">
        <v>12</v>
      </c>
      <c r="J51" s="119" t="s">
        <v>21</v>
      </c>
    </row>
    <row r="52" spans="1:10" s="119" customFormat="1" ht="15">
      <c r="A52" s="116"/>
      <c r="B52" s="118" t="s">
        <v>318</v>
      </c>
      <c r="C52" s="117" t="s">
        <v>211</v>
      </c>
      <c r="D52" s="117"/>
      <c r="E52" s="117"/>
      <c r="G52" s="117">
        <f>I51</f>
        <v>12</v>
      </c>
      <c r="H52" s="117">
        <v>2.9</v>
      </c>
      <c r="I52" s="135">
        <f>G52*H52</f>
        <v>34.8</v>
      </c>
      <c r="J52" s="117" t="s">
        <v>21</v>
      </c>
    </row>
    <row r="53" spans="1:10" s="119" customFormat="1" ht="15">
      <c r="A53" s="116"/>
      <c r="B53" s="118" t="s">
        <v>319</v>
      </c>
      <c r="C53" s="117" t="s">
        <v>212</v>
      </c>
      <c r="D53" s="117"/>
      <c r="E53" s="117"/>
      <c r="F53" s="117"/>
      <c r="G53" s="117"/>
      <c r="I53" s="135">
        <f>I51</f>
        <v>12</v>
      </c>
      <c r="J53" s="119" t="s">
        <v>21</v>
      </c>
    </row>
    <row r="54" ht="15">
      <c r="C54" s="163"/>
    </row>
    <row r="55" ht="15">
      <c r="C55" s="163" t="s">
        <v>87</v>
      </c>
    </row>
    <row r="56" spans="2:3" ht="15">
      <c r="B56" s="297"/>
      <c r="C56" s="164" t="s">
        <v>233</v>
      </c>
    </row>
    <row r="57" spans="2:6" ht="15">
      <c r="B57" s="297"/>
      <c r="C57" s="164"/>
      <c r="E57" s="166" t="s">
        <v>234</v>
      </c>
      <c r="F57" s="167" t="s">
        <v>166</v>
      </c>
    </row>
    <row r="58" spans="2:6" ht="15">
      <c r="B58" s="297"/>
      <c r="C58" s="164"/>
      <c r="E58" s="166" t="s">
        <v>21</v>
      </c>
      <c r="F58" s="167" t="s">
        <v>17</v>
      </c>
    </row>
    <row r="59" spans="2:6" ht="15">
      <c r="B59" s="297"/>
      <c r="C59" s="164"/>
      <c r="D59" s="136" t="s">
        <v>170</v>
      </c>
      <c r="E59" s="136">
        <v>1.548</v>
      </c>
      <c r="F59" s="136">
        <v>11.72</v>
      </c>
    </row>
    <row r="60" spans="2:6" ht="15">
      <c r="B60" s="297"/>
      <c r="C60" s="164"/>
      <c r="D60" s="136" t="s">
        <v>171</v>
      </c>
      <c r="E60" s="136">
        <v>0.175</v>
      </c>
      <c r="F60" s="136">
        <v>3.5</v>
      </c>
    </row>
    <row r="61" spans="2:10" ht="31.5" customHeight="1">
      <c r="B61" s="297"/>
      <c r="C61" s="164"/>
      <c r="D61" s="176" t="s">
        <v>172</v>
      </c>
      <c r="E61" s="176">
        <v>0.744</v>
      </c>
      <c r="F61" s="176">
        <v>9.749</v>
      </c>
      <c r="G61" s="385" t="s">
        <v>235</v>
      </c>
      <c r="H61" s="386"/>
      <c r="I61" s="386"/>
      <c r="J61" s="386"/>
    </row>
    <row r="62" spans="2:6" ht="15">
      <c r="B62" s="297"/>
      <c r="C62" s="164"/>
      <c r="D62" s="136" t="s">
        <v>236</v>
      </c>
      <c r="E62" s="168">
        <f>SUM(E59:E61)</f>
        <v>2.467</v>
      </c>
      <c r="F62" s="168">
        <f>SUM(F59:F61)</f>
        <v>24.969</v>
      </c>
    </row>
    <row r="63" spans="2:3" ht="15">
      <c r="B63" s="297"/>
      <c r="C63" s="164"/>
    </row>
    <row r="64" ht="15">
      <c r="F64" s="136"/>
    </row>
    <row r="65" ht="15">
      <c r="F65" s="136"/>
    </row>
  </sheetData>
  <sheetProtection/>
  <mergeCells count="13">
    <mergeCell ref="G61:J61"/>
    <mergeCell ref="D8:J8"/>
    <mergeCell ref="D9:J9"/>
    <mergeCell ref="B10:J10"/>
    <mergeCell ref="B16:F16"/>
    <mergeCell ref="C51:H51"/>
    <mergeCell ref="B17:G17"/>
    <mergeCell ref="D7:J7"/>
    <mergeCell ref="D2:G2"/>
    <mergeCell ref="D3:G3"/>
    <mergeCell ref="D4:G4"/>
    <mergeCell ref="D5:J5"/>
    <mergeCell ref="D6:J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1" r:id="rId2"/>
  <headerFooter>
    <oddFooter>&amp;L&amp;P/&amp;N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A184"/>
  <sheetViews>
    <sheetView tabSelected="1" zoomScalePageLayoutView="0" workbookViewId="0" topLeftCell="A1">
      <pane xSplit="6" ySplit="7" topLeftCell="G12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S131" sqref="S131"/>
    </sheetView>
  </sheetViews>
  <sheetFormatPr defaultColWidth="9.140625" defaultRowHeight="15"/>
  <cols>
    <col min="1" max="1" width="6.421875" style="85" customWidth="1"/>
    <col min="2" max="2" width="6.7109375" style="85" customWidth="1"/>
    <col min="3" max="5" width="9.140625" style="85" customWidth="1"/>
    <col min="6" max="18" width="7.28125" style="85" customWidth="1"/>
    <col min="19" max="19" width="7.28125" style="98" customWidth="1"/>
    <col min="20" max="21" width="7.28125" style="85" customWidth="1"/>
    <col min="22" max="22" width="7.57421875" style="86" customWidth="1"/>
    <col min="23" max="23" width="9.140625" style="85" customWidth="1"/>
    <col min="24" max="24" width="6.7109375" style="99" hidden="1" customWidth="1"/>
    <col min="25" max="25" width="7.00390625" style="85" hidden="1" customWidth="1"/>
    <col min="26" max="26" width="6.7109375" style="85" hidden="1" customWidth="1"/>
    <col min="27" max="34" width="7.28125" style="85" hidden="1" customWidth="1"/>
    <col min="35" max="35" width="9.140625" style="98" customWidth="1"/>
    <col min="36" max="36" width="9.140625" style="85" customWidth="1"/>
    <col min="37" max="37" width="5.8515625" style="85" hidden="1" customWidth="1"/>
    <col min="38" max="44" width="7.28125" style="86" hidden="1" customWidth="1"/>
    <col min="45" max="45" width="9.140625" style="86" hidden="1" customWidth="1"/>
    <col min="46" max="46" width="7.28125" style="86" hidden="1" customWidth="1"/>
    <col min="47" max="47" width="9.140625" style="86" customWidth="1"/>
    <col min="48" max="48" width="9.140625" style="85" customWidth="1"/>
    <col min="49" max="49" width="9.140625" style="85" hidden="1" customWidth="1"/>
    <col min="50" max="50" width="10.00390625" style="85" bestFit="1" customWidth="1"/>
    <col min="51" max="16384" width="9.140625" style="85" customWidth="1"/>
  </cols>
  <sheetData>
    <row r="1" ht="36" customHeight="1"/>
    <row r="2" spans="2:51" ht="36" customHeight="1">
      <c r="B2" s="452" t="s">
        <v>269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120" t="s">
        <v>174</v>
      </c>
      <c r="R2" s="121" t="s">
        <v>175</v>
      </c>
      <c r="S2" s="121" t="s">
        <v>176</v>
      </c>
      <c r="T2" s="177"/>
      <c r="U2" s="177"/>
      <c r="V2" s="177"/>
      <c r="W2" s="177"/>
      <c r="X2" s="177"/>
      <c r="Y2" s="177"/>
      <c r="Z2" s="177"/>
      <c r="AA2" s="178"/>
      <c r="AB2" s="178"/>
      <c r="AC2" s="120" t="s">
        <v>174</v>
      </c>
      <c r="AD2" s="121" t="s">
        <v>175</v>
      </c>
      <c r="AE2" s="121" t="s">
        <v>176</v>
      </c>
      <c r="AF2" s="451"/>
      <c r="AG2" s="443"/>
      <c r="AH2" s="20"/>
      <c r="AI2" s="84"/>
      <c r="AJ2" s="83"/>
      <c r="AO2" s="120" t="s">
        <v>174</v>
      </c>
      <c r="AP2" s="121" t="s">
        <v>175</v>
      </c>
      <c r="AQ2" s="121" t="s">
        <v>176</v>
      </c>
      <c r="AX2" s="120" t="s">
        <v>174</v>
      </c>
      <c r="AY2" s="121" t="s">
        <v>176</v>
      </c>
    </row>
    <row r="3" spans="2:51" ht="36" customHeight="1">
      <c r="B3" s="452" t="s">
        <v>0</v>
      </c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120" t="s">
        <v>416</v>
      </c>
      <c r="R3" s="121"/>
      <c r="S3" s="121" t="s">
        <v>417</v>
      </c>
      <c r="T3" s="177"/>
      <c r="U3" s="177"/>
      <c r="V3" s="177"/>
      <c r="W3" s="177"/>
      <c r="X3" s="177"/>
      <c r="Y3" s="177"/>
      <c r="Z3" s="177"/>
      <c r="AA3" s="178"/>
      <c r="AB3" s="178"/>
      <c r="AC3" s="120" t="s">
        <v>416</v>
      </c>
      <c r="AD3" s="121"/>
      <c r="AE3" s="121" t="s">
        <v>417</v>
      </c>
      <c r="AF3" s="451"/>
      <c r="AG3" s="443"/>
      <c r="AH3" s="20"/>
      <c r="AI3" s="84"/>
      <c r="AJ3" s="83"/>
      <c r="AO3" s="120" t="s">
        <v>416</v>
      </c>
      <c r="AP3" s="121"/>
      <c r="AQ3" s="121" t="s">
        <v>417</v>
      </c>
      <c r="AX3" s="120" t="s">
        <v>416</v>
      </c>
      <c r="AY3" s="121" t="s">
        <v>417</v>
      </c>
    </row>
    <row r="4" spans="2:51" ht="36" customHeight="1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3"/>
      <c r="U4" s="83"/>
      <c r="V4" s="27"/>
      <c r="W4" s="83"/>
      <c r="X4" s="17"/>
      <c r="Y4" s="83"/>
      <c r="Z4" s="83"/>
      <c r="AA4" s="83"/>
      <c r="AB4" s="83"/>
      <c r="AC4" s="83"/>
      <c r="AD4" s="83"/>
      <c r="AE4" s="17"/>
      <c r="AF4" s="451"/>
      <c r="AG4" s="443"/>
      <c r="AH4" s="20"/>
      <c r="AI4" s="84"/>
      <c r="AJ4" s="83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83"/>
      <c r="AY4" s="83"/>
    </row>
    <row r="5" spans="2:48" ht="36" customHeight="1">
      <c r="B5" s="307" t="s">
        <v>1</v>
      </c>
      <c r="C5" s="83"/>
      <c r="D5" s="83"/>
      <c r="E5" s="83"/>
      <c r="F5" s="83"/>
      <c r="G5" s="448" t="s">
        <v>237</v>
      </c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50"/>
      <c r="X5" s="17"/>
      <c r="Y5" s="445" t="s">
        <v>238</v>
      </c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7"/>
      <c r="AL5" s="448" t="s">
        <v>239</v>
      </c>
      <c r="AM5" s="449"/>
      <c r="AN5" s="449"/>
      <c r="AO5" s="449"/>
      <c r="AP5" s="449"/>
      <c r="AQ5" s="449"/>
      <c r="AR5" s="449"/>
      <c r="AS5" s="449"/>
      <c r="AT5" s="449"/>
      <c r="AU5" s="449"/>
      <c r="AV5" s="450"/>
    </row>
    <row r="7" spans="2:51" ht="74.25">
      <c r="B7" s="308" t="s">
        <v>2</v>
      </c>
      <c r="C7" s="454" t="s">
        <v>3</v>
      </c>
      <c r="D7" s="455"/>
      <c r="E7" s="455"/>
      <c r="F7" s="456"/>
      <c r="G7" s="261" t="s">
        <v>121</v>
      </c>
      <c r="H7" s="261" t="s">
        <v>122</v>
      </c>
      <c r="I7" s="261" t="s">
        <v>282</v>
      </c>
      <c r="J7" s="261" t="s">
        <v>123</v>
      </c>
      <c r="K7" s="261" t="s">
        <v>124</v>
      </c>
      <c r="L7" s="261" t="s">
        <v>125</v>
      </c>
      <c r="M7" s="261" t="s">
        <v>126</v>
      </c>
      <c r="N7" s="261" t="s">
        <v>127</v>
      </c>
      <c r="O7" s="261" t="s">
        <v>124</v>
      </c>
      <c r="P7" s="261" t="s">
        <v>128</v>
      </c>
      <c r="Q7" s="261" t="s">
        <v>129</v>
      </c>
      <c r="R7" s="261" t="s">
        <v>130</v>
      </c>
      <c r="S7" s="262" t="s">
        <v>131</v>
      </c>
      <c r="T7" s="261" t="s">
        <v>132</v>
      </c>
      <c r="U7" s="261" t="s">
        <v>133</v>
      </c>
      <c r="V7" s="88" t="s">
        <v>14</v>
      </c>
      <c r="W7" s="3" t="s">
        <v>4</v>
      </c>
      <c r="X7" s="36"/>
      <c r="Y7" s="236" t="s">
        <v>5</v>
      </c>
      <c r="Z7" s="236" t="s">
        <v>6</v>
      </c>
      <c r="AA7" s="236" t="s">
        <v>7</v>
      </c>
      <c r="AB7" s="236" t="s">
        <v>8</v>
      </c>
      <c r="AC7" s="236" t="s">
        <v>277</v>
      </c>
      <c r="AD7" s="236" t="s">
        <v>278</v>
      </c>
      <c r="AE7" s="249" t="s">
        <v>279</v>
      </c>
      <c r="AF7" s="236" t="s">
        <v>11</v>
      </c>
      <c r="AG7" s="236" t="s">
        <v>12</v>
      </c>
      <c r="AH7" s="203" t="s">
        <v>13</v>
      </c>
      <c r="AI7" s="72" t="s">
        <v>14</v>
      </c>
      <c r="AJ7" s="3" t="s">
        <v>4</v>
      </c>
      <c r="AL7" s="237" t="s">
        <v>7</v>
      </c>
      <c r="AM7" s="237" t="s">
        <v>8</v>
      </c>
      <c r="AN7" s="237" t="s">
        <v>285</v>
      </c>
      <c r="AO7" s="237" t="s">
        <v>152</v>
      </c>
      <c r="AP7" s="237" t="s">
        <v>153</v>
      </c>
      <c r="AQ7" s="237" t="s">
        <v>154</v>
      </c>
      <c r="AR7" s="237" t="s">
        <v>155</v>
      </c>
      <c r="AS7" s="237" t="s">
        <v>11</v>
      </c>
      <c r="AT7" s="282" t="s">
        <v>12</v>
      </c>
      <c r="AU7" s="89" t="s">
        <v>148</v>
      </c>
      <c r="AV7" s="3" t="s">
        <v>4</v>
      </c>
      <c r="AX7" s="90" t="s">
        <v>134</v>
      </c>
      <c r="AY7" s="3" t="s">
        <v>4</v>
      </c>
    </row>
    <row r="8" spans="2:51" ht="15">
      <c r="B8" s="5"/>
      <c r="C8" s="423" t="s">
        <v>15</v>
      </c>
      <c r="D8" s="423"/>
      <c r="E8" s="423"/>
      <c r="F8" s="42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8"/>
      <c r="T8" s="2"/>
      <c r="U8" s="2"/>
      <c r="V8" s="40">
        <f>SUM(G8:U8)</f>
        <v>0</v>
      </c>
      <c r="W8" s="2"/>
      <c r="X8" s="10"/>
      <c r="Y8" s="21"/>
      <c r="Z8" s="21"/>
      <c r="AA8" s="21"/>
      <c r="AB8" s="21"/>
      <c r="AC8" s="21"/>
      <c r="AD8" s="21"/>
      <c r="AE8" s="21"/>
      <c r="AF8" s="21"/>
      <c r="AG8" s="21"/>
      <c r="AH8" s="204"/>
      <c r="AI8" s="21">
        <f>SUM(Y8:AH8)</f>
        <v>0</v>
      </c>
      <c r="AJ8" s="2"/>
      <c r="AL8" s="73"/>
      <c r="AM8" s="73"/>
      <c r="AN8" s="73"/>
      <c r="AO8" s="73"/>
      <c r="AP8" s="73"/>
      <c r="AQ8" s="73"/>
      <c r="AR8" s="73"/>
      <c r="AS8" s="73"/>
      <c r="AT8" s="271"/>
      <c r="AU8" s="73">
        <f aca="true" t="shared" si="0" ref="AU8:AU40">SUM(AL8:AT8)</f>
        <v>0</v>
      </c>
      <c r="AV8" s="2"/>
      <c r="AX8" s="91">
        <f>V8+AI8+AU8</f>
        <v>0</v>
      </c>
      <c r="AY8" s="2"/>
    </row>
    <row r="9" spans="2:51" ht="15">
      <c r="B9" s="5" t="s">
        <v>224</v>
      </c>
      <c r="C9" s="415" t="s">
        <v>16</v>
      </c>
      <c r="D9" s="415"/>
      <c r="E9" s="415"/>
      <c r="F9" s="4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8"/>
      <c r="T9" s="2"/>
      <c r="U9" s="2"/>
      <c r="V9" s="40">
        <f aca="true" t="shared" si="1" ref="V9:V68">SUM(G9:U9)</f>
        <v>0</v>
      </c>
      <c r="W9" s="2" t="s">
        <v>17</v>
      </c>
      <c r="X9" s="10"/>
      <c r="Y9" s="8"/>
      <c r="Z9" s="8"/>
      <c r="AA9" s="8"/>
      <c r="AB9" s="8"/>
      <c r="AC9" s="8"/>
      <c r="AD9" s="8"/>
      <c r="AE9" s="8"/>
      <c r="AF9" s="8"/>
      <c r="AG9" s="8"/>
      <c r="AH9" s="205"/>
      <c r="AI9" s="21">
        <f aca="true" t="shared" si="2" ref="AI9:AI68">SUM(Y9:AH9)</f>
        <v>0</v>
      </c>
      <c r="AJ9" s="2" t="s">
        <v>17</v>
      </c>
      <c r="AL9" s="73"/>
      <c r="AM9" s="73"/>
      <c r="AN9" s="73"/>
      <c r="AO9" s="73"/>
      <c r="AP9" s="73"/>
      <c r="AQ9" s="73"/>
      <c r="AR9" s="73"/>
      <c r="AS9" s="73"/>
      <c r="AT9" s="271"/>
      <c r="AU9" s="73">
        <f t="shared" si="0"/>
        <v>0</v>
      </c>
      <c r="AV9" s="2" t="s">
        <v>17</v>
      </c>
      <c r="AX9" s="91">
        <v>12</v>
      </c>
      <c r="AY9" s="2" t="s">
        <v>17</v>
      </c>
    </row>
    <row r="10" spans="2:51" ht="15">
      <c r="B10" s="5"/>
      <c r="C10" s="418" t="s">
        <v>18</v>
      </c>
      <c r="D10" s="419"/>
      <c r="E10" s="419"/>
      <c r="F10" s="42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8"/>
      <c r="T10" s="2"/>
      <c r="U10" s="2"/>
      <c r="V10" s="40">
        <f t="shared" si="1"/>
        <v>0</v>
      </c>
      <c r="W10" s="2"/>
      <c r="X10" s="10"/>
      <c r="Y10" s="8"/>
      <c r="Z10" s="8"/>
      <c r="AA10" s="8"/>
      <c r="AB10" s="8"/>
      <c r="AC10" s="8"/>
      <c r="AD10" s="8"/>
      <c r="AE10" s="8"/>
      <c r="AF10" s="8"/>
      <c r="AG10" s="8"/>
      <c r="AH10" s="205"/>
      <c r="AI10" s="21">
        <f t="shared" si="2"/>
        <v>0</v>
      </c>
      <c r="AJ10" s="2"/>
      <c r="AL10" s="73"/>
      <c r="AM10" s="73"/>
      <c r="AN10" s="73"/>
      <c r="AO10" s="73"/>
      <c r="AP10" s="73"/>
      <c r="AQ10" s="73"/>
      <c r="AR10" s="73"/>
      <c r="AS10" s="73"/>
      <c r="AT10" s="271"/>
      <c r="AU10" s="73">
        <f t="shared" si="0"/>
        <v>0</v>
      </c>
      <c r="AV10" s="2"/>
      <c r="AX10" s="91">
        <f aca="true" t="shared" si="3" ref="AX10:AX34">V10+AI10+AU10</f>
        <v>0</v>
      </c>
      <c r="AY10" s="2"/>
    </row>
    <row r="11" spans="2:51" ht="15">
      <c r="B11" s="5" t="s">
        <v>292</v>
      </c>
      <c r="C11" s="408" t="s">
        <v>19</v>
      </c>
      <c r="D11" s="409"/>
      <c r="E11" s="409"/>
      <c r="F11" s="410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283"/>
      <c r="T11" s="33"/>
      <c r="U11" s="33"/>
      <c r="V11" s="40">
        <f t="shared" si="1"/>
        <v>0</v>
      </c>
      <c r="W11" s="2" t="s">
        <v>17</v>
      </c>
      <c r="X11" s="10"/>
      <c r="Y11" s="8"/>
      <c r="Z11" s="8"/>
      <c r="AA11" s="8"/>
      <c r="AB11" s="8"/>
      <c r="AC11" s="8"/>
      <c r="AD11" s="8"/>
      <c r="AE11" s="8"/>
      <c r="AF11" s="8"/>
      <c r="AG11" s="8"/>
      <c r="AH11" s="205"/>
      <c r="AI11" s="21">
        <f t="shared" si="2"/>
        <v>0</v>
      </c>
      <c r="AJ11" s="2" t="s">
        <v>17</v>
      </c>
      <c r="AL11" s="73"/>
      <c r="AM11" s="73"/>
      <c r="AN11" s="73"/>
      <c r="AO11" s="73"/>
      <c r="AP11" s="73"/>
      <c r="AQ11" s="73"/>
      <c r="AR11" s="73"/>
      <c r="AS11" s="73"/>
      <c r="AT11" s="221">
        <v>36.06</v>
      </c>
      <c r="AU11" s="73">
        <f t="shared" si="0"/>
        <v>36.06</v>
      </c>
      <c r="AV11" s="2" t="s">
        <v>17</v>
      </c>
      <c r="AX11" s="91">
        <f t="shared" si="3"/>
        <v>36.06</v>
      </c>
      <c r="AY11" s="2" t="s">
        <v>17</v>
      </c>
    </row>
    <row r="12" spans="2:51" ht="41.25" customHeight="1">
      <c r="B12" s="5" t="s">
        <v>293</v>
      </c>
      <c r="C12" s="457" t="s">
        <v>274</v>
      </c>
      <c r="D12" s="458"/>
      <c r="E12" s="458"/>
      <c r="F12" s="45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88">
        <v>1.01</v>
      </c>
      <c r="T12" s="2"/>
      <c r="U12" s="2"/>
      <c r="V12" s="40">
        <f t="shared" si="1"/>
        <v>1.01</v>
      </c>
      <c r="W12" s="2" t="s">
        <v>21</v>
      </c>
      <c r="X12" s="10"/>
      <c r="Y12" s="8"/>
      <c r="Z12" s="8"/>
      <c r="AA12" s="8"/>
      <c r="AB12" s="8"/>
      <c r="AC12" s="8"/>
      <c r="AD12" s="8"/>
      <c r="AE12" s="8"/>
      <c r="AF12" s="8"/>
      <c r="AG12" s="233">
        <v>1.51</v>
      </c>
      <c r="AH12" s="205"/>
      <c r="AI12" s="21">
        <f t="shared" si="2"/>
        <v>1.51</v>
      </c>
      <c r="AJ12" s="2" t="s">
        <v>21</v>
      </c>
      <c r="AL12" s="73"/>
      <c r="AM12" s="73"/>
      <c r="AN12" s="73"/>
      <c r="AO12" s="73"/>
      <c r="AP12" s="73"/>
      <c r="AQ12" s="221">
        <v>0.134</v>
      </c>
      <c r="AR12" s="73"/>
      <c r="AS12" s="73"/>
      <c r="AT12" s="271"/>
      <c r="AU12" s="73">
        <f t="shared" si="0"/>
        <v>0.134</v>
      </c>
      <c r="AV12" s="2" t="s">
        <v>21</v>
      </c>
      <c r="AX12" s="91">
        <f t="shared" si="3"/>
        <v>2.654</v>
      </c>
      <c r="AY12" s="2" t="s">
        <v>21</v>
      </c>
    </row>
    <row r="13" spans="2:51" ht="33" customHeight="1">
      <c r="B13" s="5" t="s">
        <v>294</v>
      </c>
      <c r="C13" s="457" t="s">
        <v>276</v>
      </c>
      <c r="D13" s="458"/>
      <c r="E13" s="458"/>
      <c r="F13" s="45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39"/>
      <c r="T13" s="2"/>
      <c r="U13" s="2"/>
      <c r="V13" s="40">
        <f t="shared" si="1"/>
        <v>0</v>
      </c>
      <c r="W13" s="2" t="s">
        <v>21</v>
      </c>
      <c r="X13" s="10"/>
      <c r="Y13" s="8"/>
      <c r="Z13" s="8"/>
      <c r="AA13" s="8"/>
      <c r="AB13" s="8"/>
      <c r="AC13" s="8"/>
      <c r="AD13" s="8"/>
      <c r="AE13" s="8"/>
      <c r="AF13" s="8"/>
      <c r="AG13" s="8"/>
      <c r="AH13" s="205"/>
      <c r="AI13" s="21">
        <f t="shared" si="2"/>
        <v>0</v>
      </c>
      <c r="AJ13" s="2" t="s">
        <v>21</v>
      </c>
      <c r="AL13" s="73"/>
      <c r="AM13" s="73"/>
      <c r="AN13" s="73"/>
      <c r="AO13" s="73"/>
      <c r="AP13" s="73"/>
      <c r="AQ13" s="221">
        <v>0.519</v>
      </c>
      <c r="AR13" s="73"/>
      <c r="AS13" s="73"/>
      <c r="AT13" s="271"/>
      <c r="AU13" s="73">
        <f t="shared" si="0"/>
        <v>0.519</v>
      </c>
      <c r="AV13" s="2" t="s">
        <v>21</v>
      </c>
      <c r="AX13" s="91">
        <f t="shared" si="3"/>
        <v>0.519</v>
      </c>
      <c r="AY13" s="2" t="s">
        <v>21</v>
      </c>
    </row>
    <row r="14" spans="2:51" ht="15">
      <c r="B14" s="5" t="s">
        <v>295</v>
      </c>
      <c r="C14" s="408" t="s">
        <v>22</v>
      </c>
      <c r="D14" s="409"/>
      <c r="E14" s="409"/>
      <c r="F14" s="41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88">
        <f>S12*1.3</f>
        <v>1.3130000000000002</v>
      </c>
      <c r="T14" s="2"/>
      <c r="U14" s="2"/>
      <c r="V14" s="40">
        <f t="shared" si="1"/>
        <v>1.3130000000000002</v>
      </c>
      <c r="W14" s="2" t="s">
        <v>21</v>
      </c>
      <c r="X14" s="10"/>
      <c r="Y14" s="8"/>
      <c r="Z14" s="8"/>
      <c r="AA14" s="8"/>
      <c r="AB14" s="8"/>
      <c r="AC14" s="8"/>
      <c r="AD14" s="8"/>
      <c r="AE14" s="8"/>
      <c r="AF14" s="8"/>
      <c r="AG14" s="233">
        <f>AG12*1.3</f>
        <v>1.963</v>
      </c>
      <c r="AH14" s="205"/>
      <c r="AI14" s="21">
        <f t="shared" si="2"/>
        <v>1.963</v>
      </c>
      <c r="AJ14" s="2" t="s">
        <v>21</v>
      </c>
      <c r="AL14" s="73"/>
      <c r="AM14" s="73"/>
      <c r="AN14" s="73"/>
      <c r="AO14" s="73"/>
      <c r="AP14" s="73"/>
      <c r="AQ14" s="266">
        <f>AQ12*1.3</f>
        <v>0.17420000000000002</v>
      </c>
      <c r="AR14" s="73"/>
      <c r="AS14" s="73"/>
      <c r="AT14" s="271"/>
      <c r="AU14" s="73">
        <f t="shared" si="0"/>
        <v>0.17420000000000002</v>
      </c>
      <c r="AV14" s="2" t="s">
        <v>21</v>
      </c>
      <c r="AX14" s="91">
        <f t="shared" si="3"/>
        <v>3.4502</v>
      </c>
      <c r="AY14" s="2" t="s">
        <v>21</v>
      </c>
    </row>
    <row r="15" spans="2:51" ht="15">
      <c r="B15" s="5" t="s">
        <v>296</v>
      </c>
      <c r="C15" s="408" t="s">
        <v>23</v>
      </c>
      <c r="D15" s="409"/>
      <c r="E15" s="409"/>
      <c r="F15" s="41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88">
        <f>S14*11.3</f>
        <v>14.836900000000004</v>
      </c>
      <c r="T15" s="2"/>
      <c r="U15" s="2"/>
      <c r="V15" s="40">
        <f t="shared" si="1"/>
        <v>14.836900000000004</v>
      </c>
      <c r="W15" s="2" t="s">
        <v>37</v>
      </c>
      <c r="X15" s="10"/>
      <c r="Y15" s="8"/>
      <c r="Z15" s="8"/>
      <c r="AA15" s="8"/>
      <c r="AB15" s="8"/>
      <c r="AC15" s="8"/>
      <c r="AD15" s="8"/>
      <c r="AE15" s="8"/>
      <c r="AF15" s="8"/>
      <c r="AG15" s="233">
        <f>AG14*11.3</f>
        <v>22.181900000000002</v>
      </c>
      <c r="AH15" s="205"/>
      <c r="AI15" s="21">
        <f t="shared" si="2"/>
        <v>22.181900000000002</v>
      </c>
      <c r="AJ15" s="2" t="s">
        <v>37</v>
      </c>
      <c r="AL15" s="73"/>
      <c r="AM15" s="73"/>
      <c r="AN15" s="73"/>
      <c r="AO15" s="73"/>
      <c r="AP15" s="73"/>
      <c r="AQ15" s="266">
        <f>AQ14*11.3</f>
        <v>1.9684600000000003</v>
      </c>
      <c r="AR15" s="73"/>
      <c r="AS15" s="73"/>
      <c r="AT15" s="271"/>
      <c r="AU15" s="73">
        <f t="shared" si="0"/>
        <v>1.9684600000000003</v>
      </c>
      <c r="AV15" s="2" t="s">
        <v>37</v>
      </c>
      <c r="AX15" s="91">
        <f t="shared" si="3"/>
        <v>38.987260000000006</v>
      </c>
      <c r="AY15" s="2" t="s">
        <v>37</v>
      </c>
    </row>
    <row r="16" spans="2:51" ht="15">
      <c r="B16" s="5" t="s">
        <v>297</v>
      </c>
      <c r="C16" s="408" t="s">
        <v>24</v>
      </c>
      <c r="D16" s="409"/>
      <c r="E16" s="409"/>
      <c r="F16" s="4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88">
        <f>S14</f>
        <v>1.3130000000000002</v>
      </c>
      <c r="T16" s="2"/>
      <c r="U16" s="2"/>
      <c r="V16" s="40">
        <f t="shared" si="1"/>
        <v>1.3130000000000002</v>
      </c>
      <c r="W16" s="2" t="s">
        <v>21</v>
      </c>
      <c r="X16" s="10"/>
      <c r="Y16" s="8"/>
      <c r="Z16" s="8"/>
      <c r="AA16" s="8"/>
      <c r="AB16" s="8"/>
      <c r="AC16" s="8"/>
      <c r="AD16" s="8"/>
      <c r="AE16" s="8"/>
      <c r="AF16" s="8"/>
      <c r="AG16" s="233">
        <f>AG14</f>
        <v>1.963</v>
      </c>
      <c r="AH16" s="205"/>
      <c r="AI16" s="21">
        <f t="shared" si="2"/>
        <v>1.963</v>
      </c>
      <c r="AJ16" s="2" t="s">
        <v>21</v>
      </c>
      <c r="AL16" s="73"/>
      <c r="AM16" s="73"/>
      <c r="AN16" s="73"/>
      <c r="AO16" s="73"/>
      <c r="AP16" s="73"/>
      <c r="AQ16" s="266">
        <f>AQ14</f>
        <v>0.17420000000000002</v>
      </c>
      <c r="AR16" s="73"/>
      <c r="AS16" s="73"/>
      <c r="AT16" s="271"/>
      <c r="AU16" s="73">
        <f t="shared" si="0"/>
        <v>0.17420000000000002</v>
      </c>
      <c r="AV16" s="2" t="s">
        <v>21</v>
      </c>
      <c r="AX16" s="91">
        <f t="shared" si="3"/>
        <v>3.4502</v>
      </c>
      <c r="AY16" s="2" t="s">
        <v>21</v>
      </c>
    </row>
    <row r="17" spans="2:51" ht="15">
      <c r="B17" s="5"/>
      <c r="C17" s="173"/>
      <c r="D17" s="173"/>
      <c r="E17" s="173"/>
      <c r="F17" s="17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8"/>
      <c r="T17" s="2"/>
      <c r="U17" s="2"/>
      <c r="V17" s="40">
        <f t="shared" si="1"/>
        <v>0</v>
      </c>
      <c r="W17" s="2"/>
      <c r="X17" s="10"/>
      <c r="Y17" s="8"/>
      <c r="Z17" s="8"/>
      <c r="AA17" s="8"/>
      <c r="AB17" s="8"/>
      <c r="AC17" s="8"/>
      <c r="AD17" s="8"/>
      <c r="AE17" s="8"/>
      <c r="AF17" s="8"/>
      <c r="AG17" s="8"/>
      <c r="AH17" s="205"/>
      <c r="AI17" s="21">
        <f t="shared" si="2"/>
        <v>0</v>
      </c>
      <c r="AJ17" s="2"/>
      <c r="AL17" s="73"/>
      <c r="AM17" s="73"/>
      <c r="AN17" s="73"/>
      <c r="AO17" s="73"/>
      <c r="AP17" s="73"/>
      <c r="AQ17" s="73"/>
      <c r="AR17" s="73"/>
      <c r="AS17" s="73"/>
      <c r="AT17" s="271"/>
      <c r="AU17" s="73">
        <f t="shared" si="0"/>
        <v>0</v>
      </c>
      <c r="AV17" s="2"/>
      <c r="AX17" s="91">
        <f t="shared" si="3"/>
        <v>0</v>
      </c>
      <c r="AY17" s="2"/>
    </row>
    <row r="18" spans="2:51" ht="15">
      <c r="B18" s="5"/>
      <c r="C18" s="423" t="s">
        <v>25</v>
      </c>
      <c r="D18" s="423"/>
      <c r="E18" s="423"/>
      <c r="F18" s="42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8"/>
      <c r="T18" s="2"/>
      <c r="U18" s="2"/>
      <c r="V18" s="40">
        <f t="shared" si="1"/>
        <v>0</v>
      </c>
      <c r="W18" s="2"/>
      <c r="X18" s="10"/>
      <c r="Y18" s="8"/>
      <c r="Z18" s="8"/>
      <c r="AA18" s="8"/>
      <c r="AB18" s="8"/>
      <c r="AC18" s="8"/>
      <c r="AD18" s="8"/>
      <c r="AE18" s="8"/>
      <c r="AF18" s="8"/>
      <c r="AG18" s="8"/>
      <c r="AH18" s="205"/>
      <c r="AI18" s="21">
        <f t="shared" si="2"/>
        <v>0</v>
      </c>
      <c r="AJ18" s="2"/>
      <c r="AL18" s="73"/>
      <c r="AM18" s="73"/>
      <c r="AN18" s="73"/>
      <c r="AO18" s="73"/>
      <c r="AP18" s="73"/>
      <c r="AQ18" s="73"/>
      <c r="AR18" s="73"/>
      <c r="AS18" s="73"/>
      <c r="AT18" s="271"/>
      <c r="AU18" s="73">
        <f t="shared" si="0"/>
        <v>0</v>
      </c>
      <c r="AV18" s="2"/>
      <c r="AX18" s="91">
        <f t="shared" si="3"/>
        <v>0</v>
      </c>
      <c r="AY18" s="2"/>
    </row>
    <row r="19" spans="2:51" ht="15">
      <c r="B19" s="5" t="s">
        <v>298</v>
      </c>
      <c r="C19" s="415" t="s">
        <v>26</v>
      </c>
      <c r="D19" s="415"/>
      <c r="E19" s="415"/>
      <c r="F19" s="416"/>
      <c r="G19" s="252">
        <v>16.78</v>
      </c>
      <c r="H19" s="252">
        <v>10.31</v>
      </c>
      <c r="I19" s="252">
        <v>3.94</v>
      </c>
      <c r="J19" s="252">
        <v>8.03</v>
      </c>
      <c r="K19" s="33"/>
      <c r="L19" s="252">
        <v>7.89</v>
      </c>
      <c r="M19" s="252">
        <v>11.27</v>
      </c>
      <c r="N19" s="252">
        <v>7.89</v>
      </c>
      <c r="O19" s="33"/>
      <c r="P19" s="252">
        <v>7.89</v>
      </c>
      <c r="Q19" s="252">
        <v>39.3</v>
      </c>
      <c r="R19" s="33"/>
      <c r="S19" s="33"/>
      <c r="T19" s="33"/>
      <c r="U19" s="33"/>
      <c r="V19" s="40">
        <f t="shared" si="1"/>
        <v>113.3</v>
      </c>
      <c r="W19" s="2" t="s">
        <v>17</v>
      </c>
      <c r="X19" s="10"/>
      <c r="Y19" s="233">
        <v>8.69</v>
      </c>
      <c r="Z19" s="233">
        <v>8.69</v>
      </c>
      <c r="AA19" s="233">
        <v>8.4</v>
      </c>
      <c r="AB19" s="233">
        <v>11.35</v>
      </c>
      <c r="AC19" s="233">
        <v>1.6</v>
      </c>
      <c r="AD19" s="233">
        <v>19.02</v>
      </c>
      <c r="AE19" s="233">
        <v>6.4</v>
      </c>
      <c r="AF19" s="8"/>
      <c r="AG19" s="8"/>
      <c r="AH19" s="205"/>
      <c r="AI19" s="21">
        <f t="shared" si="2"/>
        <v>64.15</v>
      </c>
      <c r="AJ19" s="2" t="s">
        <v>17</v>
      </c>
      <c r="AK19" s="83"/>
      <c r="AL19" s="221">
        <v>8.26</v>
      </c>
      <c r="AM19" s="221">
        <v>8.26</v>
      </c>
      <c r="AN19" s="221">
        <v>10.59</v>
      </c>
      <c r="AO19" s="221">
        <v>20.94</v>
      </c>
      <c r="AP19" s="221">
        <v>3.25</v>
      </c>
      <c r="AQ19" s="221">
        <v>33.39</v>
      </c>
      <c r="AR19" s="221">
        <v>6.36</v>
      </c>
      <c r="AS19" s="73"/>
      <c r="AT19" s="271"/>
      <c r="AU19" s="73">
        <f t="shared" si="0"/>
        <v>91.05</v>
      </c>
      <c r="AV19" s="2" t="s">
        <v>17</v>
      </c>
      <c r="AX19" s="91">
        <f t="shared" si="3"/>
        <v>268.5</v>
      </c>
      <c r="AY19" s="2" t="s">
        <v>17</v>
      </c>
    </row>
    <row r="20" spans="2:51" ht="15">
      <c r="B20" s="5" t="s">
        <v>299</v>
      </c>
      <c r="C20" s="415" t="s">
        <v>27</v>
      </c>
      <c r="D20" s="415"/>
      <c r="E20" s="415"/>
      <c r="F20" s="416"/>
      <c r="G20" s="252">
        <v>0.175</v>
      </c>
      <c r="H20" s="252">
        <v>0.104</v>
      </c>
      <c r="I20" s="252">
        <v>0.522</v>
      </c>
      <c r="J20" s="33"/>
      <c r="K20" s="33"/>
      <c r="L20" s="252">
        <v>0.063</v>
      </c>
      <c r="M20" s="252">
        <v>0.032</v>
      </c>
      <c r="N20" s="252">
        <v>0.032</v>
      </c>
      <c r="O20" s="33"/>
      <c r="P20" s="252">
        <v>0.032</v>
      </c>
      <c r="Q20" s="252">
        <v>0.72</v>
      </c>
      <c r="R20" s="252">
        <v>2.1</v>
      </c>
      <c r="S20" s="285"/>
      <c r="T20" s="33"/>
      <c r="U20" s="252">
        <f>5.47*0.15</f>
        <v>0.8204999999999999</v>
      </c>
      <c r="V20" s="40">
        <f>SUM(G20:U20)</f>
        <v>4.6005</v>
      </c>
      <c r="W20" s="2" t="s">
        <v>21</v>
      </c>
      <c r="X20" s="10"/>
      <c r="Y20" s="233">
        <v>0.074</v>
      </c>
      <c r="Z20" s="233">
        <v>0.032</v>
      </c>
      <c r="AA20" s="233">
        <v>0.032</v>
      </c>
      <c r="AB20" s="233">
        <v>0.032</v>
      </c>
      <c r="AC20" s="8"/>
      <c r="AD20" s="233">
        <v>0.022</v>
      </c>
      <c r="AE20" s="233">
        <v>1.628</v>
      </c>
      <c r="AF20" s="8"/>
      <c r="AG20" s="8"/>
      <c r="AH20" s="8"/>
      <c r="AI20" s="21">
        <f>SUM(Y20:AH20)</f>
        <v>1.8199999999999998</v>
      </c>
      <c r="AJ20" s="2" t="s">
        <v>21</v>
      </c>
      <c r="AK20" s="83"/>
      <c r="AL20" s="73"/>
      <c r="AM20" s="73"/>
      <c r="AN20" s="221">
        <v>1.035</v>
      </c>
      <c r="AO20" s="221">
        <f>0.52*0.96</f>
        <v>0.4992</v>
      </c>
      <c r="AP20" s="73"/>
      <c r="AQ20" s="221">
        <v>0.047</v>
      </c>
      <c r="AR20" s="73"/>
      <c r="AS20" s="73"/>
      <c r="AT20" s="271"/>
      <c r="AU20" s="73">
        <f t="shared" si="0"/>
        <v>1.5811999999999997</v>
      </c>
      <c r="AV20" s="2" t="s">
        <v>21</v>
      </c>
      <c r="AX20" s="91">
        <f t="shared" si="3"/>
        <v>8.0017</v>
      </c>
      <c r="AY20" s="2" t="s">
        <v>21</v>
      </c>
    </row>
    <row r="21" spans="2:51" ht="31.5" customHeight="1">
      <c r="B21" s="5" t="s">
        <v>300</v>
      </c>
      <c r="C21" s="408" t="s">
        <v>28</v>
      </c>
      <c r="D21" s="409"/>
      <c r="E21" s="409"/>
      <c r="F21" s="41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8"/>
      <c r="T21" s="2"/>
      <c r="U21" s="2"/>
      <c r="V21" s="40">
        <f t="shared" si="1"/>
        <v>0</v>
      </c>
      <c r="W21" s="2"/>
      <c r="X21" s="10"/>
      <c r="Y21" s="8"/>
      <c r="Z21" s="8"/>
      <c r="AA21" s="8"/>
      <c r="AB21" s="8"/>
      <c r="AC21" s="8"/>
      <c r="AD21" s="8"/>
      <c r="AE21" s="8"/>
      <c r="AF21" s="8"/>
      <c r="AG21" s="8"/>
      <c r="AH21" s="205"/>
      <c r="AI21" s="21">
        <f t="shared" si="2"/>
        <v>0</v>
      </c>
      <c r="AJ21" s="2"/>
      <c r="AK21" s="83"/>
      <c r="AL21" s="73"/>
      <c r="AM21" s="73"/>
      <c r="AN21" s="73"/>
      <c r="AO21" s="73"/>
      <c r="AP21" s="73"/>
      <c r="AQ21" s="73"/>
      <c r="AR21" s="73"/>
      <c r="AS21" s="73"/>
      <c r="AT21" s="271"/>
      <c r="AU21" s="73">
        <f t="shared" si="0"/>
        <v>0</v>
      </c>
      <c r="AV21" s="2"/>
      <c r="AX21" s="91">
        <f t="shared" si="3"/>
        <v>0</v>
      </c>
      <c r="AY21" s="2"/>
    </row>
    <row r="22" spans="2:51" ht="15">
      <c r="B22" s="5"/>
      <c r="C22" s="465" t="s">
        <v>29</v>
      </c>
      <c r="D22" s="466"/>
      <c r="E22" s="466"/>
      <c r="F22" s="46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8"/>
      <c r="T22" s="2"/>
      <c r="U22" s="2"/>
      <c r="V22" s="40">
        <f t="shared" si="1"/>
        <v>0</v>
      </c>
      <c r="W22" s="2" t="s">
        <v>21</v>
      </c>
      <c r="X22" s="10"/>
      <c r="Y22" s="8"/>
      <c r="Z22" s="8"/>
      <c r="AA22" s="8"/>
      <c r="AB22" s="8"/>
      <c r="AC22" s="234"/>
      <c r="AD22" s="8"/>
      <c r="AE22" s="239"/>
      <c r="AF22" s="8"/>
      <c r="AG22" s="8"/>
      <c r="AH22" s="205"/>
      <c r="AI22" s="21">
        <f t="shared" si="2"/>
        <v>0</v>
      </c>
      <c r="AJ22" s="2" t="s">
        <v>21</v>
      </c>
      <c r="AK22" s="83"/>
      <c r="AL22" s="73"/>
      <c r="AM22" s="73"/>
      <c r="AN22" s="73"/>
      <c r="AO22" s="73"/>
      <c r="AP22" s="73"/>
      <c r="AQ22" s="73"/>
      <c r="AR22" s="73"/>
      <c r="AS22" s="73"/>
      <c r="AT22" s="271"/>
      <c r="AU22" s="73">
        <f t="shared" si="0"/>
        <v>0</v>
      </c>
      <c r="AV22" s="2" t="s">
        <v>21</v>
      </c>
      <c r="AX22" s="91">
        <f t="shared" si="3"/>
        <v>0</v>
      </c>
      <c r="AY22" s="2" t="s">
        <v>21</v>
      </c>
    </row>
    <row r="23" spans="2:51" ht="15">
      <c r="B23" s="5"/>
      <c r="C23" s="465" t="s">
        <v>30</v>
      </c>
      <c r="D23" s="466"/>
      <c r="E23" s="466"/>
      <c r="F23" s="467"/>
      <c r="G23" s="252">
        <v>0.015</v>
      </c>
      <c r="H23" s="252">
        <v>0.015</v>
      </c>
      <c r="I23" s="33"/>
      <c r="J23" s="252">
        <v>0.015</v>
      </c>
      <c r="K23" s="33"/>
      <c r="L23" s="252">
        <v>0.015</v>
      </c>
      <c r="M23" s="285"/>
      <c r="N23" s="252">
        <v>0.015</v>
      </c>
      <c r="O23" s="33"/>
      <c r="P23" s="252">
        <v>0.015</v>
      </c>
      <c r="Q23" s="33"/>
      <c r="R23" s="33"/>
      <c r="S23" s="33"/>
      <c r="T23" s="33"/>
      <c r="U23" s="33"/>
      <c r="V23" s="40">
        <f t="shared" si="1"/>
        <v>0.09</v>
      </c>
      <c r="W23" s="2" t="s">
        <v>21</v>
      </c>
      <c r="X23" s="10"/>
      <c r="Y23" s="233">
        <v>0.015</v>
      </c>
      <c r="Z23" s="233">
        <v>0.015</v>
      </c>
      <c r="AA23" s="233">
        <v>0.015</v>
      </c>
      <c r="AB23" s="233">
        <v>0.015</v>
      </c>
      <c r="AC23" s="245"/>
      <c r="AD23" s="8"/>
      <c r="AE23" s="234"/>
      <c r="AF23" s="8"/>
      <c r="AG23" s="8"/>
      <c r="AH23" s="205"/>
      <c r="AI23" s="21">
        <f t="shared" si="2"/>
        <v>0.06</v>
      </c>
      <c r="AJ23" s="2" t="s">
        <v>21</v>
      </c>
      <c r="AK23" s="83"/>
      <c r="AL23" s="73"/>
      <c r="AM23" s="73"/>
      <c r="AN23" s="73"/>
      <c r="AO23" s="73"/>
      <c r="AP23" s="73"/>
      <c r="AQ23" s="73"/>
      <c r="AR23" s="73"/>
      <c r="AS23" s="73"/>
      <c r="AT23" s="271"/>
      <c r="AU23" s="73">
        <f t="shared" si="0"/>
        <v>0</v>
      </c>
      <c r="AV23" s="2" t="s">
        <v>21</v>
      </c>
      <c r="AX23" s="91">
        <f t="shared" si="3"/>
        <v>0.15</v>
      </c>
      <c r="AY23" s="2" t="s">
        <v>21</v>
      </c>
    </row>
    <row r="24" spans="2:51" ht="15">
      <c r="B24" s="5"/>
      <c r="C24" s="465" t="s">
        <v>31</v>
      </c>
      <c r="D24" s="466"/>
      <c r="E24" s="466"/>
      <c r="F24" s="46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8"/>
      <c r="T24" s="2"/>
      <c r="U24" s="2"/>
      <c r="V24" s="40">
        <f t="shared" si="1"/>
        <v>0</v>
      </c>
      <c r="W24" s="2" t="s">
        <v>21</v>
      </c>
      <c r="X24" s="10"/>
      <c r="Y24" s="8"/>
      <c r="Z24" s="8"/>
      <c r="AA24" s="8"/>
      <c r="AB24" s="8"/>
      <c r="AC24" s="8"/>
      <c r="AD24" s="8"/>
      <c r="AE24" s="8"/>
      <c r="AF24" s="8"/>
      <c r="AG24" s="8"/>
      <c r="AH24" s="205"/>
      <c r="AI24" s="21">
        <f t="shared" si="2"/>
        <v>0</v>
      </c>
      <c r="AJ24" s="2" t="s">
        <v>21</v>
      </c>
      <c r="AK24" s="27"/>
      <c r="AL24" s="73"/>
      <c r="AM24" s="73"/>
      <c r="AN24" s="73"/>
      <c r="AO24" s="73"/>
      <c r="AP24" s="73"/>
      <c r="AQ24" s="73"/>
      <c r="AR24" s="73"/>
      <c r="AS24" s="73"/>
      <c r="AT24" s="271"/>
      <c r="AU24" s="73">
        <f t="shared" si="0"/>
        <v>0</v>
      </c>
      <c r="AV24" s="2" t="s">
        <v>21</v>
      </c>
      <c r="AX24" s="91">
        <f t="shared" si="3"/>
        <v>0</v>
      </c>
      <c r="AY24" s="2" t="s">
        <v>21</v>
      </c>
    </row>
    <row r="25" spans="2:51" ht="15">
      <c r="B25" s="5"/>
      <c r="C25" s="465" t="s">
        <v>165</v>
      </c>
      <c r="D25" s="466"/>
      <c r="E25" s="466"/>
      <c r="F25" s="46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8"/>
      <c r="T25" s="2"/>
      <c r="U25" s="2"/>
      <c r="V25" s="40">
        <f t="shared" si="1"/>
        <v>0</v>
      </c>
      <c r="W25" s="2"/>
      <c r="X25" s="10"/>
      <c r="Y25" s="8"/>
      <c r="Z25" s="8"/>
      <c r="AA25" s="8"/>
      <c r="AB25" s="8"/>
      <c r="AC25" s="8"/>
      <c r="AD25" s="8"/>
      <c r="AE25" s="8"/>
      <c r="AF25" s="8"/>
      <c r="AG25" s="8"/>
      <c r="AH25" s="205"/>
      <c r="AI25" s="21">
        <f t="shared" si="2"/>
        <v>0</v>
      </c>
      <c r="AJ25" s="2"/>
      <c r="AK25" s="27"/>
      <c r="AL25" s="73"/>
      <c r="AM25" s="73"/>
      <c r="AN25" s="73"/>
      <c r="AO25" s="73"/>
      <c r="AP25" s="73"/>
      <c r="AQ25" s="73"/>
      <c r="AR25" s="73"/>
      <c r="AS25" s="73"/>
      <c r="AT25" s="271"/>
      <c r="AU25" s="73">
        <f t="shared" si="0"/>
        <v>0</v>
      </c>
      <c r="AV25" s="2"/>
      <c r="AX25" s="91">
        <f t="shared" si="3"/>
        <v>0</v>
      </c>
      <c r="AY25" s="2"/>
    </row>
    <row r="26" spans="2:52" ht="15">
      <c r="B26" s="5"/>
      <c r="C26" s="403" t="s">
        <v>32</v>
      </c>
      <c r="D26" s="404"/>
      <c r="E26" s="404"/>
      <c r="F26" s="405"/>
      <c r="G26" s="33"/>
      <c r="H26" s="33"/>
      <c r="I26" s="285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40">
        <f t="shared" si="1"/>
        <v>0</v>
      </c>
      <c r="W26" s="2" t="s">
        <v>21</v>
      </c>
      <c r="X26" s="10"/>
      <c r="Y26" s="8"/>
      <c r="Z26" s="8"/>
      <c r="AA26" s="8"/>
      <c r="AB26" s="8"/>
      <c r="AC26" s="8"/>
      <c r="AD26" s="8"/>
      <c r="AE26" s="8"/>
      <c r="AF26" s="8"/>
      <c r="AG26" s="8"/>
      <c r="AH26" s="205"/>
      <c r="AI26" s="21">
        <f t="shared" si="2"/>
        <v>0</v>
      </c>
      <c r="AJ26" s="2" t="s">
        <v>21</v>
      </c>
      <c r="AK26" s="83"/>
      <c r="AL26" s="73"/>
      <c r="AM26" s="73"/>
      <c r="AN26" s="73"/>
      <c r="AO26" s="73"/>
      <c r="AP26" s="73"/>
      <c r="AQ26" s="73"/>
      <c r="AR26" s="73"/>
      <c r="AS26" s="73"/>
      <c r="AT26" s="271"/>
      <c r="AU26" s="73">
        <f t="shared" si="0"/>
        <v>0</v>
      </c>
      <c r="AV26" s="2" t="s">
        <v>21</v>
      </c>
      <c r="AX26" s="91">
        <f t="shared" si="3"/>
        <v>0</v>
      </c>
      <c r="AY26" s="2" t="s">
        <v>21</v>
      </c>
      <c r="AZ26" s="86"/>
    </row>
    <row r="27" spans="2:51" ht="15">
      <c r="B27" s="5" t="s">
        <v>301</v>
      </c>
      <c r="C27" s="408" t="s">
        <v>158</v>
      </c>
      <c r="D27" s="409"/>
      <c r="E27" s="409"/>
      <c r="F27" s="410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252">
        <v>1.702</v>
      </c>
      <c r="T27" s="33"/>
      <c r="U27" s="33"/>
      <c r="V27" s="40">
        <f t="shared" si="1"/>
        <v>1.702</v>
      </c>
      <c r="W27" s="2" t="s">
        <v>21</v>
      </c>
      <c r="X27" s="10"/>
      <c r="Y27" s="8"/>
      <c r="Z27" s="8"/>
      <c r="AA27" s="8"/>
      <c r="AB27" s="8"/>
      <c r="AC27" s="8"/>
      <c r="AD27" s="8"/>
      <c r="AE27" s="8"/>
      <c r="AF27" s="8"/>
      <c r="AG27" s="8"/>
      <c r="AH27" s="205"/>
      <c r="AI27" s="21">
        <f t="shared" si="2"/>
        <v>0</v>
      </c>
      <c r="AJ27" s="2" t="s">
        <v>21</v>
      </c>
      <c r="AK27" s="83"/>
      <c r="AL27" s="73"/>
      <c r="AM27" s="73"/>
      <c r="AN27" s="73"/>
      <c r="AO27" s="73"/>
      <c r="AP27" s="73"/>
      <c r="AQ27" s="221">
        <v>0.134</v>
      </c>
      <c r="AR27" s="73"/>
      <c r="AS27" s="73"/>
      <c r="AT27" s="271"/>
      <c r="AU27" s="73">
        <f t="shared" si="0"/>
        <v>0.134</v>
      </c>
      <c r="AV27" s="2" t="s">
        <v>21</v>
      </c>
      <c r="AX27" s="91">
        <f t="shared" si="3"/>
        <v>1.8359999999999999</v>
      </c>
      <c r="AY27" s="2" t="s">
        <v>21</v>
      </c>
    </row>
    <row r="28" spans="2:51" ht="15">
      <c r="B28" s="5" t="s">
        <v>302</v>
      </c>
      <c r="C28" s="415" t="s">
        <v>33</v>
      </c>
      <c r="D28" s="415"/>
      <c r="E28" s="415"/>
      <c r="F28" s="416"/>
      <c r="G28" s="252">
        <v>32.44</v>
      </c>
      <c r="H28" s="252">
        <v>26.992</v>
      </c>
      <c r="I28" s="252">
        <v>11.34</v>
      </c>
      <c r="J28" s="252">
        <v>20.376</v>
      </c>
      <c r="K28" s="33"/>
      <c r="L28" s="252">
        <v>20.232</v>
      </c>
      <c r="M28" s="252">
        <v>24.57</v>
      </c>
      <c r="N28" s="252">
        <v>20.232</v>
      </c>
      <c r="O28" s="33"/>
      <c r="P28" s="252">
        <v>20.232</v>
      </c>
      <c r="Q28" s="33"/>
      <c r="R28" s="33"/>
      <c r="S28" s="33"/>
      <c r="T28" s="33"/>
      <c r="U28" s="33"/>
      <c r="V28" s="40">
        <f t="shared" si="1"/>
        <v>176.41400000000002</v>
      </c>
      <c r="W28" s="2" t="s">
        <v>17</v>
      </c>
      <c r="X28" s="10"/>
      <c r="Y28" s="233">
        <v>19.98</v>
      </c>
      <c r="Z28" s="233">
        <v>19.98</v>
      </c>
      <c r="AA28" s="233">
        <v>19.62</v>
      </c>
      <c r="AB28" s="233">
        <v>23.22</v>
      </c>
      <c r="AC28" s="233">
        <v>6.84</v>
      </c>
      <c r="AD28" s="8"/>
      <c r="AE28" s="233">
        <v>15.78</v>
      </c>
      <c r="AF28" s="8"/>
      <c r="AG28" s="8"/>
      <c r="AH28" s="205"/>
      <c r="AI28" s="21">
        <f t="shared" si="2"/>
        <v>105.42</v>
      </c>
      <c r="AJ28" s="2" t="s">
        <v>17</v>
      </c>
      <c r="AK28" s="83"/>
      <c r="AL28" s="221">
        <v>21.27</v>
      </c>
      <c r="AM28" s="221">
        <v>21.275</v>
      </c>
      <c r="AN28" s="221">
        <v>25.57</v>
      </c>
      <c r="AO28" s="221">
        <v>37.185</v>
      </c>
      <c r="AP28" s="221">
        <v>14.985</v>
      </c>
      <c r="AQ28" s="73"/>
      <c r="AR28" s="73"/>
      <c r="AS28" s="73"/>
      <c r="AT28" s="271"/>
      <c r="AU28" s="73">
        <f t="shared" si="0"/>
        <v>120.28500000000001</v>
      </c>
      <c r="AV28" s="2" t="s">
        <v>17</v>
      </c>
      <c r="AX28" s="91">
        <f t="shared" si="3"/>
        <v>402.119</v>
      </c>
      <c r="AY28" s="2" t="s">
        <v>17</v>
      </c>
    </row>
    <row r="29" spans="2:51" ht="15">
      <c r="B29" s="5" t="s">
        <v>302</v>
      </c>
      <c r="C29" s="408" t="s">
        <v>34</v>
      </c>
      <c r="D29" s="409"/>
      <c r="E29" s="409"/>
      <c r="F29" s="410"/>
      <c r="G29" s="33"/>
      <c r="H29" s="33"/>
      <c r="I29" s="252">
        <v>3.492</v>
      </c>
      <c r="J29" s="33"/>
      <c r="K29" s="33"/>
      <c r="L29" s="33"/>
      <c r="M29" s="33"/>
      <c r="N29" s="33"/>
      <c r="O29" s="33"/>
      <c r="P29" s="33"/>
      <c r="Q29" s="252">
        <v>59.583</v>
      </c>
      <c r="R29" s="33"/>
      <c r="S29" s="252">
        <v>13.025</v>
      </c>
      <c r="T29" s="33"/>
      <c r="U29" s="33"/>
      <c r="V29" s="40">
        <f t="shared" si="1"/>
        <v>76.1</v>
      </c>
      <c r="W29" s="2" t="s">
        <v>17</v>
      </c>
      <c r="X29" s="10"/>
      <c r="Y29" s="8"/>
      <c r="Z29" s="8"/>
      <c r="AA29" s="8"/>
      <c r="AB29" s="8"/>
      <c r="AC29" s="8"/>
      <c r="AD29" s="233">
        <v>49.406</v>
      </c>
      <c r="AE29" s="8"/>
      <c r="AF29" s="8"/>
      <c r="AG29" s="8"/>
      <c r="AH29" s="205"/>
      <c r="AI29" s="21">
        <f t="shared" si="2"/>
        <v>49.406</v>
      </c>
      <c r="AJ29" s="2" t="s">
        <v>17</v>
      </c>
      <c r="AK29" s="83"/>
      <c r="AL29" s="73"/>
      <c r="AM29" s="73"/>
      <c r="AN29" s="73"/>
      <c r="AO29" s="73"/>
      <c r="AP29" s="73"/>
      <c r="AQ29" s="221">
        <v>18.32</v>
      </c>
      <c r="AR29" s="73"/>
      <c r="AS29" s="73"/>
      <c r="AT29" s="271"/>
      <c r="AU29" s="73">
        <f t="shared" si="0"/>
        <v>18.32</v>
      </c>
      <c r="AV29" s="2" t="s">
        <v>17</v>
      </c>
      <c r="AX29" s="91">
        <f t="shared" si="3"/>
        <v>143.826</v>
      </c>
      <c r="AY29" s="2" t="s">
        <v>17</v>
      </c>
    </row>
    <row r="30" spans="2:51" ht="23.25" customHeight="1">
      <c r="B30" s="5" t="s">
        <v>303</v>
      </c>
      <c r="C30" s="408" t="s">
        <v>290</v>
      </c>
      <c r="D30" s="409"/>
      <c r="E30" s="409"/>
      <c r="F30" s="410"/>
      <c r="G30" s="33"/>
      <c r="H30" s="33"/>
      <c r="I30" s="252">
        <v>24.99</v>
      </c>
      <c r="J30" s="33"/>
      <c r="K30" s="33"/>
      <c r="L30" s="33"/>
      <c r="M30" s="252">
        <v>11.27</v>
      </c>
      <c r="N30" s="33"/>
      <c r="O30" s="33"/>
      <c r="P30" s="33"/>
      <c r="Q30" s="33"/>
      <c r="R30" s="33"/>
      <c r="S30" s="33"/>
      <c r="T30" s="33"/>
      <c r="U30" s="33"/>
      <c r="V30" s="40">
        <f t="shared" si="1"/>
        <v>36.26</v>
      </c>
      <c r="W30" s="2" t="s">
        <v>17</v>
      </c>
      <c r="X30" s="10"/>
      <c r="Y30" s="8"/>
      <c r="Z30" s="8"/>
      <c r="AA30" s="8"/>
      <c r="AB30" s="8"/>
      <c r="AC30" s="8"/>
      <c r="AD30" s="8"/>
      <c r="AE30" s="8"/>
      <c r="AF30" s="8"/>
      <c r="AG30" s="8"/>
      <c r="AH30" s="205"/>
      <c r="AI30" s="21">
        <f t="shared" si="2"/>
        <v>0</v>
      </c>
      <c r="AJ30" s="2" t="s">
        <v>17</v>
      </c>
      <c r="AK30" s="83"/>
      <c r="AL30" s="73"/>
      <c r="AM30" s="73"/>
      <c r="AN30" s="73"/>
      <c r="AO30" s="73"/>
      <c r="AP30" s="73"/>
      <c r="AQ30" s="73"/>
      <c r="AR30" s="73"/>
      <c r="AS30" s="73"/>
      <c r="AT30" s="271"/>
      <c r="AU30" s="73">
        <f t="shared" si="0"/>
        <v>0</v>
      </c>
      <c r="AV30" s="2" t="s">
        <v>17</v>
      </c>
      <c r="AX30" s="91">
        <f t="shared" si="3"/>
        <v>36.26</v>
      </c>
      <c r="AY30" s="2" t="s">
        <v>17</v>
      </c>
    </row>
    <row r="31" spans="2:51" ht="15">
      <c r="B31" s="5" t="s">
        <v>303</v>
      </c>
      <c r="C31" s="408" t="s">
        <v>163</v>
      </c>
      <c r="D31" s="406"/>
      <c r="E31" s="406"/>
      <c r="F31" s="407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57"/>
      <c r="T31" s="283"/>
      <c r="U31" s="33"/>
      <c r="V31" s="40">
        <f t="shared" si="1"/>
        <v>0</v>
      </c>
      <c r="W31" s="2" t="s">
        <v>17</v>
      </c>
      <c r="X31" s="10"/>
      <c r="Y31" s="8"/>
      <c r="Z31" s="8"/>
      <c r="AA31" s="8"/>
      <c r="AB31" s="8"/>
      <c r="AC31" s="8"/>
      <c r="AD31" s="8"/>
      <c r="AE31" s="8"/>
      <c r="AF31" s="8"/>
      <c r="AG31" s="8"/>
      <c r="AH31" s="205"/>
      <c r="AI31" s="21">
        <f t="shared" si="2"/>
        <v>0</v>
      </c>
      <c r="AJ31" s="2" t="s">
        <v>17</v>
      </c>
      <c r="AK31" s="83"/>
      <c r="AL31" s="73"/>
      <c r="AM31" s="73"/>
      <c r="AN31" s="73"/>
      <c r="AO31" s="73"/>
      <c r="AP31" s="73"/>
      <c r="AQ31" s="73"/>
      <c r="AR31" s="73"/>
      <c r="AS31" s="73"/>
      <c r="AT31" s="271"/>
      <c r="AU31" s="73">
        <f t="shared" si="0"/>
        <v>0</v>
      </c>
      <c r="AV31" s="2" t="s">
        <v>17</v>
      </c>
      <c r="AX31" s="91">
        <f t="shared" si="3"/>
        <v>0</v>
      </c>
      <c r="AY31" s="2" t="s">
        <v>17</v>
      </c>
    </row>
    <row r="32" spans="2:51" ht="15">
      <c r="B32" s="5" t="s">
        <v>304</v>
      </c>
      <c r="C32" s="408" t="s">
        <v>35</v>
      </c>
      <c r="D32" s="409"/>
      <c r="E32" s="409"/>
      <c r="F32" s="41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8"/>
      <c r="T32" s="2"/>
      <c r="U32" s="2"/>
      <c r="V32" s="40">
        <f t="shared" si="1"/>
        <v>0</v>
      </c>
      <c r="W32" s="2" t="s">
        <v>17</v>
      </c>
      <c r="X32" s="10"/>
      <c r="Y32" s="8"/>
      <c r="Z32" s="8"/>
      <c r="AA32" s="8"/>
      <c r="AB32" s="8"/>
      <c r="AC32" s="233">
        <v>1.6</v>
      </c>
      <c r="AD32" s="8"/>
      <c r="AE32" s="8"/>
      <c r="AF32" s="8"/>
      <c r="AG32" s="8"/>
      <c r="AH32" s="205"/>
      <c r="AI32" s="21">
        <f t="shared" si="2"/>
        <v>1.6</v>
      </c>
      <c r="AJ32" s="2" t="s">
        <v>17</v>
      </c>
      <c r="AK32" s="83"/>
      <c r="AL32" s="73"/>
      <c r="AM32" s="73"/>
      <c r="AN32" s="73"/>
      <c r="AO32" s="73"/>
      <c r="AP32" s="73"/>
      <c r="AQ32" s="73"/>
      <c r="AR32" s="73"/>
      <c r="AS32" s="73"/>
      <c r="AT32" s="271"/>
      <c r="AU32" s="73">
        <f t="shared" si="0"/>
        <v>0</v>
      </c>
      <c r="AV32" s="2" t="s">
        <v>17</v>
      </c>
      <c r="AX32" s="91">
        <f t="shared" si="3"/>
        <v>1.6</v>
      </c>
      <c r="AY32" s="2" t="s">
        <v>17</v>
      </c>
    </row>
    <row r="33" spans="2:51" ht="15" customHeight="1">
      <c r="B33" s="5" t="s">
        <v>305</v>
      </c>
      <c r="C33" s="468" t="s">
        <v>36</v>
      </c>
      <c r="D33" s="406"/>
      <c r="E33" s="406"/>
      <c r="F33" s="407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252">
        <v>2.098</v>
      </c>
      <c r="T33" s="33"/>
      <c r="U33" s="33"/>
      <c r="V33" s="40">
        <f t="shared" si="1"/>
        <v>2.098</v>
      </c>
      <c r="W33" s="34" t="s">
        <v>17</v>
      </c>
      <c r="X33" s="10"/>
      <c r="Y33" s="8"/>
      <c r="Z33" s="8"/>
      <c r="AA33" s="8"/>
      <c r="AB33" s="8"/>
      <c r="AC33" s="8"/>
      <c r="AD33" s="8"/>
      <c r="AE33" s="8"/>
      <c r="AF33" s="8"/>
      <c r="AG33" s="8"/>
      <c r="AH33" s="205"/>
      <c r="AI33" s="21">
        <f t="shared" si="2"/>
        <v>0</v>
      </c>
      <c r="AJ33" s="34" t="s">
        <v>17</v>
      </c>
      <c r="AK33" s="83"/>
      <c r="AL33" s="73"/>
      <c r="AM33" s="73"/>
      <c r="AN33" s="73"/>
      <c r="AO33" s="73"/>
      <c r="AP33" s="73"/>
      <c r="AQ33" s="73"/>
      <c r="AR33" s="73"/>
      <c r="AS33" s="73"/>
      <c r="AT33" s="271"/>
      <c r="AU33" s="73">
        <f t="shared" si="0"/>
        <v>0</v>
      </c>
      <c r="AV33" s="34" t="s">
        <v>17</v>
      </c>
      <c r="AX33" s="91">
        <f t="shared" si="3"/>
        <v>2.098</v>
      </c>
      <c r="AY33" s="34" t="s">
        <v>17</v>
      </c>
    </row>
    <row r="34" spans="2:51" ht="15" customHeight="1">
      <c r="B34" s="5" t="s">
        <v>306</v>
      </c>
      <c r="C34" s="468" t="s">
        <v>167</v>
      </c>
      <c r="D34" s="406"/>
      <c r="E34" s="406"/>
      <c r="F34" s="407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253">
        <v>10.973</v>
      </c>
      <c r="U34" s="33"/>
      <c r="V34" s="40">
        <f t="shared" si="1"/>
        <v>10.973</v>
      </c>
      <c r="W34" s="34" t="s">
        <v>17</v>
      </c>
      <c r="X34" s="10"/>
      <c r="Y34" s="8"/>
      <c r="Z34" s="8"/>
      <c r="AA34" s="8"/>
      <c r="AB34" s="8"/>
      <c r="AC34" s="8"/>
      <c r="AD34" s="8"/>
      <c r="AE34" s="8"/>
      <c r="AF34" s="8"/>
      <c r="AG34" s="8"/>
      <c r="AH34" s="205"/>
      <c r="AI34" s="21">
        <f t="shared" si="2"/>
        <v>0</v>
      </c>
      <c r="AJ34" s="34"/>
      <c r="AK34" s="83"/>
      <c r="AL34" s="73"/>
      <c r="AM34" s="73"/>
      <c r="AN34" s="73"/>
      <c r="AO34" s="73"/>
      <c r="AP34" s="73"/>
      <c r="AQ34" s="73"/>
      <c r="AR34" s="73"/>
      <c r="AS34" s="73"/>
      <c r="AT34" s="271"/>
      <c r="AU34" s="73">
        <f t="shared" si="0"/>
        <v>0</v>
      </c>
      <c r="AV34" s="34"/>
      <c r="AX34" s="91">
        <f t="shared" si="3"/>
        <v>10.973</v>
      </c>
      <c r="AY34" s="34" t="s">
        <v>17</v>
      </c>
    </row>
    <row r="35" spans="2:51" ht="15" customHeight="1">
      <c r="B35" s="5" t="s">
        <v>307</v>
      </c>
      <c r="C35" s="415" t="s">
        <v>22</v>
      </c>
      <c r="D35" s="415"/>
      <c r="E35" s="415"/>
      <c r="F35" s="416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40">
        <f t="shared" si="1"/>
        <v>0</v>
      </c>
      <c r="W35" s="2" t="s">
        <v>21</v>
      </c>
      <c r="X35" s="10"/>
      <c r="Y35" s="8"/>
      <c r="Z35" s="8"/>
      <c r="AA35" s="8"/>
      <c r="AB35" s="8"/>
      <c r="AC35" s="8"/>
      <c r="AD35" s="8"/>
      <c r="AE35" s="8"/>
      <c r="AF35" s="8"/>
      <c r="AG35" s="8"/>
      <c r="AH35" s="205"/>
      <c r="AI35" s="21">
        <f t="shared" si="2"/>
        <v>0</v>
      </c>
      <c r="AJ35" s="2" t="s">
        <v>21</v>
      </c>
      <c r="AK35" s="83"/>
      <c r="AL35" s="73"/>
      <c r="AM35" s="73"/>
      <c r="AN35" s="73"/>
      <c r="AO35" s="73"/>
      <c r="AP35" s="73"/>
      <c r="AQ35" s="73"/>
      <c r="AR35" s="73"/>
      <c r="AS35" s="73"/>
      <c r="AT35" s="271"/>
      <c r="AU35" s="73">
        <f t="shared" si="0"/>
        <v>0</v>
      </c>
      <c r="AV35" s="2" t="s">
        <v>21</v>
      </c>
      <c r="AX35" s="91">
        <v>45.13</v>
      </c>
      <c r="AY35" s="2" t="s">
        <v>21</v>
      </c>
    </row>
    <row r="36" spans="2:51" ht="15">
      <c r="B36" s="5" t="s">
        <v>308</v>
      </c>
      <c r="C36" s="415" t="s">
        <v>275</v>
      </c>
      <c r="D36" s="415"/>
      <c r="E36" s="415"/>
      <c r="F36" s="416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40">
        <f t="shared" si="1"/>
        <v>0</v>
      </c>
      <c r="W36" s="2" t="s">
        <v>37</v>
      </c>
      <c r="X36" s="10"/>
      <c r="Y36" s="8"/>
      <c r="Z36" s="8"/>
      <c r="AA36" s="8"/>
      <c r="AB36" s="8"/>
      <c r="AC36" s="8"/>
      <c r="AD36" s="8"/>
      <c r="AE36" s="8"/>
      <c r="AF36" s="8"/>
      <c r="AG36" s="8"/>
      <c r="AH36" s="205"/>
      <c r="AI36" s="21">
        <f t="shared" si="2"/>
        <v>0</v>
      </c>
      <c r="AJ36" s="2" t="s">
        <v>37</v>
      </c>
      <c r="AK36" s="83"/>
      <c r="AL36" s="73"/>
      <c r="AM36" s="73"/>
      <c r="AN36" s="73"/>
      <c r="AO36" s="73"/>
      <c r="AP36" s="73"/>
      <c r="AQ36" s="73"/>
      <c r="AR36" s="73"/>
      <c r="AS36" s="73"/>
      <c r="AT36" s="271"/>
      <c r="AU36" s="73">
        <f t="shared" si="0"/>
        <v>0</v>
      </c>
      <c r="AV36" s="2" t="s">
        <v>37</v>
      </c>
      <c r="AX36" s="91">
        <v>509.96</v>
      </c>
      <c r="AY36" s="2" t="s">
        <v>37</v>
      </c>
    </row>
    <row r="37" spans="2:51" ht="15">
      <c r="B37" s="5" t="s">
        <v>309</v>
      </c>
      <c r="C37" s="415" t="s">
        <v>24</v>
      </c>
      <c r="D37" s="415"/>
      <c r="E37" s="415"/>
      <c r="F37" s="416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40">
        <f t="shared" si="1"/>
        <v>0</v>
      </c>
      <c r="W37" s="2" t="s">
        <v>21</v>
      </c>
      <c r="X37" s="10"/>
      <c r="Y37" s="8"/>
      <c r="Z37" s="8"/>
      <c r="AA37" s="8"/>
      <c r="AB37" s="8"/>
      <c r="AC37" s="8"/>
      <c r="AD37" s="8"/>
      <c r="AE37" s="8"/>
      <c r="AF37" s="8"/>
      <c r="AG37" s="8"/>
      <c r="AH37" s="205"/>
      <c r="AI37" s="21">
        <f t="shared" si="2"/>
        <v>0</v>
      </c>
      <c r="AJ37" s="2" t="s">
        <v>21</v>
      </c>
      <c r="AK37" s="83"/>
      <c r="AL37" s="73"/>
      <c r="AM37" s="73"/>
      <c r="AN37" s="73"/>
      <c r="AO37" s="73"/>
      <c r="AP37" s="73"/>
      <c r="AQ37" s="73"/>
      <c r="AR37" s="73"/>
      <c r="AS37" s="73"/>
      <c r="AT37" s="271"/>
      <c r="AU37" s="73">
        <f t="shared" si="0"/>
        <v>0</v>
      </c>
      <c r="AV37" s="2" t="s">
        <v>21</v>
      </c>
      <c r="AX37" s="91">
        <v>45.13</v>
      </c>
      <c r="AY37" s="2" t="s">
        <v>21</v>
      </c>
    </row>
    <row r="38" spans="2:51" ht="15">
      <c r="B38" s="5"/>
      <c r="C38" s="173"/>
      <c r="D38" s="173"/>
      <c r="E38" s="173"/>
      <c r="F38" s="17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40">
        <f t="shared" si="1"/>
        <v>0</v>
      </c>
      <c r="W38" s="2"/>
      <c r="X38" s="10"/>
      <c r="Y38" s="8"/>
      <c r="Z38" s="8"/>
      <c r="AA38" s="8"/>
      <c r="AB38" s="8"/>
      <c r="AC38" s="8"/>
      <c r="AD38" s="8"/>
      <c r="AE38" s="8"/>
      <c r="AF38" s="8"/>
      <c r="AG38" s="8"/>
      <c r="AH38" s="205"/>
      <c r="AI38" s="21">
        <f t="shared" si="2"/>
        <v>0</v>
      </c>
      <c r="AJ38" s="2"/>
      <c r="AK38" s="83"/>
      <c r="AL38" s="73"/>
      <c r="AM38" s="73"/>
      <c r="AN38" s="73"/>
      <c r="AO38" s="73"/>
      <c r="AP38" s="73"/>
      <c r="AQ38" s="73"/>
      <c r="AR38" s="73"/>
      <c r="AS38" s="73"/>
      <c r="AT38" s="271"/>
      <c r="AU38" s="73">
        <f t="shared" si="0"/>
        <v>0</v>
      </c>
      <c r="AV38" s="2"/>
      <c r="AX38" s="91">
        <f>V38+AI38+AU38</f>
        <v>0</v>
      </c>
      <c r="AY38" s="2"/>
    </row>
    <row r="39" spans="2:51" ht="15.75" customHeight="1">
      <c r="B39" s="5"/>
      <c r="C39" s="463" t="s">
        <v>38</v>
      </c>
      <c r="D39" s="463"/>
      <c r="E39" s="463"/>
      <c r="F39" s="463"/>
      <c r="G39" s="471"/>
      <c r="H39" s="472"/>
      <c r="I39" s="472"/>
      <c r="J39" s="472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40">
        <f t="shared" si="1"/>
        <v>0</v>
      </c>
      <c r="W39" s="104"/>
      <c r="X39" s="104"/>
      <c r="Y39" s="103"/>
      <c r="Z39" s="103"/>
      <c r="AA39" s="103"/>
      <c r="AB39" s="103"/>
      <c r="AC39" s="103"/>
      <c r="AD39" s="103"/>
      <c r="AE39" s="103"/>
      <c r="AF39" s="103"/>
      <c r="AG39" s="103"/>
      <c r="AH39" s="206"/>
      <c r="AI39" s="21">
        <f t="shared" si="2"/>
        <v>0</v>
      </c>
      <c r="AJ39" s="103"/>
      <c r="AL39" s="91"/>
      <c r="AM39" s="91"/>
      <c r="AN39" s="91"/>
      <c r="AO39" s="91"/>
      <c r="AP39" s="91"/>
      <c r="AQ39" s="91"/>
      <c r="AR39" s="91"/>
      <c r="AS39" s="91"/>
      <c r="AT39" s="275"/>
      <c r="AU39" s="73">
        <f t="shared" si="0"/>
        <v>0</v>
      </c>
      <c r="AV39" s="103"/>
      <c r="AX39" s="91">
        <f>V39+AI39+AU39</f>
        <v>0</v>
      </c>
      <c r="AY39" s="103"/>
    </row>
    <row r="40" spans="2:51" ht="15.75">
      <c r="B40" s="5" t="s">
        <v>316</v>
      </c>
      <c r="C40" s="397" t="s">
        <v>280</v>
      </c>
      <c r="D40" s="398"/>
      <c r="E40" s="398"/>
      <c r="F40" s="399"/>
      <c r="G40" s="246">
        <v>2</v>
      </c>
      <c r="H40" s="246">
        <v>2</v>
      </c>
      <c r="I40" s="246">
        <v>1</v>
      </c>
      <c r="J40" s="246">
        <v>1</v>
      </c>
      <c r="K40" s="246"/>
      <c r="L40" s="246">
        <v>1</v>
      </c>
      <c r="M40" s="246">
        <v>2</v>
      </c>
      <c r="N40" s="246">
        <v>1</v>
      </c>
      <c r="O40" s="246"/>
      <c r="P40" s="246">
        <v>1</v>
      </c>
      <c r="Q40" s="246">
        <v>8</v>
      </c>
      <c r="R40" s="103"/>
      <c r="S40" s="58"/>
      <c r="T40" s="103"/>
      <c r="U40" s="103"/>
      <c r="V40" s="40">
        <f t="shared" si="1"/>
        <v>19</v>
      </c>
      <c r="W40" s="247" t="s">
        <v>281</v>
      </c>
      <c r="X40" s="37"/>
      <c r="Y40" s="246">
        <v>1</v>
      </c>
      <c r="Z40" s="246">
        <v>1</v>
      </c>
      <c r="AA40" s="246">
        <v>1</v>
      </c>
      <c r="AB40" s="246">
        <v>2</v>
      </c>
      <c r="AC40" s="246">
        <v>1</v>
      </c>
      <c r="AD40" s="246">
        <v>5</v>
      </c>
      <c r="AE40" s="246">
        <v>2</v>
      </c>
      <c r="AF40" s="103"/>
      <c r="AG40" s="103"/>
      <c r="AH40" s="206"/>
      <c r="AI40" s="21">
        <f t="shared" si="2"/>
        <v>13</v>
      </c>
      <c r="AJ40" s="247" t="s">
        <v>281</v>
      </c>
      <c r="AL40" s="270">
        <v>1</v>
      </c>
      <c r="AM40" s="270">
        <v>1</v>
      </c>
      <c r="AN40" s="270">
        <v>2</v>
      </c>
      <c r="AO40" s="270">
        <v>2</v>
      </c>
      <c r="AP40" s="270">
        <v>1</v>
      </c>
      <c r="AQ40" s="270">
        <v>7</v>
      </c>
      <c r="AR40" s="41"/>
      <c r="AS40" s="41"/>
      <c r="AT40" s="276"/>
      <c r="AU40" s="73">
        <f t="shared" si="0"/>
        <v>14</v>
      </c>
      <c r="AV40" s="103" t="s">
        <v>281</v>
      </c>
      <c r="AX40" s="91">
        <f>V40+AI40+AU40</f>
        <v>46</v>
      </c>
      <c r="AY40" s="103"/>
    </row>
    <row r="41" spans="2:51" ht="15.75">
      <c r="B41" s="5"/>
      <c r="C41" s="22"/>
      <c r="D41" s="22"/>
      <c r="E41" s="22"/>
      <c r="F41" s="2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58"/>
      <c r="T41" s="103"/>
      <c r="U41" s="103"/>
      <c r="V41" s="40"/>
      <c r="W41" s="103"/>
      <c r="X41" s="37"/>
      <c r="Y41" s="103"/>
      <c r="Z41" s="103"/>
      <c r="AA41" s="103"/>
      <c r="AB41" s="103"/>
      <c r="AC41" s="103"/>
      <c r="AD41" s="103"/>
      <c r="AE41" s="103"/>
      <c r="AF41" s="103"/>
      <c r="AG41" s="103"/>
      <c r="AH41" s="206"/>
      <c r="AI41" s="21"/>
      <c r="AJ41" s="103"/>
      <c r="AL41" s="41"/>
      <c r="AM41" s="41"/>
      <c r="AN41" s="41"/>
      <c r="AO41" s="41"/>
      <c r="AP41" s="41"/>
      <c r="AQ41" s="41"/>
      <c r="AR41" s="41"/>
      <c r="AS41" s="41"/>
      <c r="AT41" s="276"/>
      <c r="AU41" s="73"/>
      <c r="AV41" s="103"/>
      <c r="AX41" s="91"/>
      <c r="AY41" s="103"/>
    </row>
    <row r="42" spans="2:51" ht="15">
      <c r="B42" s="309"/>
      <c r="C42" s="460" t="s">
        <v>39</v>
      </c>
      <c r="D42" s="461"/>
      <c r="E42" s="461"/>
      <c r="F42" s="461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59"/>
      <c r="T42" s="175"/>
      <c r="U42" s="175"/>
      <c r="V42" s="40">
        <f t="shared" si="1"/>
        <v>0</v>
      </c>
      <c r="W42" s="175"/>
      <c r="X42" s="38"/>
      <c r="Y42" s="175"/>
      <c r="Z42" s="175"/>
      <c r="AA42" s="175"/>
      <c r="AB42" s="175"/>
      <c r="AC42" s="175"/>
      <c r="AD42" s="175"/>
      <c r="AE42" s="175"/>
      <c r="AF42" s="175"/>
      <c r="AG42" s="175"/>
      <c r="AH42" s="207"/>
      <c r="AI42" s="21">
        <f t="shared" si="2"/>
        <v>0</v>
      </c>
      <c r="AJ42" s="175"/>
      <c r="AL42" s="41"/>
      <c r="AM42" s="41"/>
      <c r="AN42" s="41"/>
      <c r="AO42" s="41"/>
      <c r="AP42" s="41"/>
      <c r="AQ42" s="41"/>
      <c r="AR42" s="41"/>
      <c r="AS42" s="41"/>
      <c r="AT42" s="276"/>
      <c r="AU42" s="73">
        <f aca="true" t="shared" si="4" ref="AU42:AU74">SUM(AL42:AT42)</f>
        <v>0</v>
      </c>
      <c r="AV42" s="175"/>
      <c r="AX42" s="91">
        <f aca="true" t="shared" si="5" ref="AX42:AX74">V42+AI42+AU42</f>
        <v>0</v>
      </c>
      <c r="AY42" s="175"/>
    </row>
    <row r="43" spans="2:51" ht="15">
      <c r="B43" s="18" t="s">
        <v>320</v>
      </c>
      <c r="C43" s="412" t="s">
        <v>40</v>
      </c>
      <c r="D43" s="412"/>
      <c r="E43" s="412"/>
      <c r="F43" s="41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3"/>
      <c r="T43" s="92"/>
      <c r="U43" s="267">
        <v>0.23</v>
      </c>
      <c r="V43" s="40">
        <f t="shared" si="1"/>
        <v>0.23</v>
      </c>
      <c r="W43" s="19" t="s">
        <v>21</v>
      </c>
      <c r="X43" s="39"/>
      <c r="Y43" s="172"/>
      <c r="Z43" s="172"/>
      <c r="AA43" s="172"/>
      <c r="AB43" s="172"/>
      <c r="AC43" s="172"/>
      <c r="AD43" s="172"/>
      <c r="AE43" s="172"/>
      <c r="AF43" s="172"/>
      <c r="AG43" s="172"/>
      <c r="AH43" s="208"/>
      <c r="AI43" s="21">
        <f t="shared" si="2"/>
        <v>0</v>
      </c>
      <c r="AJ43" s="19" t="s">
        <v>21</v>
      </c>
      <c r="AL43" s="74"/>
      <c r="AM43" s="74"/>
      <c r="AN43" s="74"/>
      <c r="AO43" s="74"/>
      <c r="AP43" s="74"/>
      <c r="AQ43" s="74"/>
      <c r="AR43" s="74"/>
      <c r="AS43" s="74"/>
      <c r="AT43" s="277"/>
      <c r="AU43" s="73">
        <f t="shared" si="4"/>
        <v>0</v>
      </c>
      <c r="AV43" s="19" t="s">
        <v>21</v>
      </c>
      <c r="AX43" s="91">
        <f t="shared" si="5"/>
        <v>0.23</v>
      </c>
      <c r="AY43" s="19" t="s">
        <v>21</v>
      </c>
    </row>
    <row r="44" spans="2:51" ht="15">
      <c r="B44" s="18" t="s">
        <v>321</v>
      </c>
      <c r="C44" s="412" t="s">
        <v>41</v>
      </c>
      <c r="D44" s="412"/>
      <c r="E44" s="412"/>
      <c r="F44" s="41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3"/>
      <c r="T44" s="92"/>
      <c r="U44" s="289">
        <v>2.415</v>
      </c>
      <c r="V44" s="40">
        <f t="shared" si="1"/>
        <v>2.415</v>
      </c>
      <c r="W44" s="19" t="s">
        <v>17</v>
      </c>
      <c r="X44" s="39"/>
      <c r="Y44" s="172"/>
      <c r="Z44" s="172"/>
      <c r="AA44" s="172"/>
      <c r="AB44" s="172"/>
      <c r="AC44" s="172"/>
      <c r="AD44" s="172"/>
      <c r="AE44" s="172"/>
      <c r="AF44" s="172"/>
      <c r="AG44" s="172"/>
      <c r="AH44" s="208"/>
      <c r="AI44" s="21">
        <f t="shared" si="2"/>
        <v>0</v>
      </c>
      <c r="AJ44" s="19" t="s">
        <v>17</v>
      </c>
      <c r="AL44" s="74"/>
      <c r="AM44" s="74"/>
      <c r="AN44" s="74"/>
      <c r="AO44" s="74"/>
      <c r="AP44" s="74"/>
      <c r="AQ44" s="74"/>
      <c r="AR44" s="74"/>
      <c r="AS44" s="74"/>
      <c r="AT44" s="277"/>
      <c r="AU44" s="73">
        <f t="shared" si="4"/>
        <v>0</v>
      </c>
      <c r="AV44" s="19" t="s">
        <v>17</v>
      </c>
      <c r="AX44" s="91">
        <f t="shared" si="5"/>
        <v>2.415</v>
      </c>
      <c r="AY44" s="19" t="s">
        <v>17</v>
      </c>
    </row>
    <row r="45" spans="2:51" ht="15">
      <c r="B45" s="18" t="s">
        <v>322</v>
      </c>
      <c r="C45" s="408" t="s">
        <v>162</v>
      </c>
      <c r="D45" s="406"/>
      <c r="E45" s="406"/>
      <c r="F45" s="407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3"/>
      <c r="T45" s="92"/>
      <c r="U45" s="289">
        <v>2.415</v>
      </c>
      <c r="V45" s="40">
        <f t="shared" si="1"/>
        <v>2.415</v>
      </c>
      <c r="W45" s="19" t="s">
        <v>17</v>
      </c>
      <c r="X45" s="39"/>
      <c r="Y45" s="172"/>
      <c r="Z45" s="172"/>
      <c r="AA45" s="172"/>
      <c r="AB45" s="172"/>
      <c r="AC45" s="172"/>
      <c r="AD45" s="172"/>
      <c r="AE45" s="172"/>
      <c r="AF45" s="172"/>
      <c r="AG45" s="172"/>
      <c r="AH45" s="208"/>
      <c r="AI45" s="21">
        <f t="shared" si="2"/>
        <v>0</v>
      </c>
      <c r="AJ45" s="19" t="s">
        <v>17</v>
      </c>
      <c r="AL45" s="74"/>
      <c r="AM45" s="74"/>
      <c r="AN45" s="74"/>
      <c r="AO45" s="74"/>
      <c r="AP45" s="74"/>
      <c r="AQ45" s="74"/>
      <c r="AR45" s="74"/>
      <c r="AS45" s="74"/>
      <c r="AT45" s="277"/>
      <c r="AU45" s="73">
        <f t="shared" si="4"/>
        <v>0</v>
      </c>
      <c r="AV45" s="19" t="s">
        <v>17</v>
      </c>
      <c r="AX45" s="91">
        <f t="shared" si="5"/>
        <v>2.415</v>
      </c>
      <c r="AY45" s="19" t="s">
        <v>17</v>
      </c>
    </row>
    <row r="46" spans="2:51" ht="15" customHeight="1">
      <c r="B46" s="18" t="s">
        <v>323</v>
      </c>
      <c r="C46" s="408" t="s">
        <v>42</v>
      </c>
      <c r="D46" s="409"/>
      <c r="E46" s="409"/>
      <c r="F46" s="410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3"/>
      <c r="T46" s="92"/>
      <c r="U46" s="289">
        <v>0.17</v>
      </c>
      <c r="V46" s="40">
        <f t="shared" si="1"/>
        <v>0.17</v>
      </c>
      <c r="W46" s="19" t="s">
        <v>21</v>
      </c>
      <c r="X46" s="39"/>
      <c r="Y46" s="172"/>
      <c r="Z46" s="172"/>
      <c r="AA46" s="172"/>
      <c r="AB46" s="172"/>
      <c r="AC46" s="172"/>
      <c r="AD46" s="172"/>
      <c r="AE46" s="172"/>
      <c r="AF46" s="172"/>
      <c r="AG46" s="172"/>
      <c r="AH46" s="208"/>
      <c r="AI46" s="21">
        <f t="shared" si="2"/>
        <v>0</v>
      </c>
      <c r="AJ46" s="19" t="s">
        <v>21</v>
      </c>
      <c r="AL46" s="74"/>
      <c r="AM46" s="74"/>
      <c r="AN46" s="74"/>
      <c r="AO46" s="74"/>
      <c r="AP46" s="74"/>
      <c r="AQ46" s="74"/>
      <c r="AR46" s="74"/>
      <c r="AS46" s="74"/>
      <c r="AT46" s="277"/>
      <c r="AU46" s="73">
        <f t="shared" si="4"/>
        <v>0</v>
      </c>
      <c r="AV46" s="19" t="s">
        <v>21</v>
      </c>
      <c r="AX46" s="91">
        <f t="shared" si="5"/>
        <v>0.17</v>
      </c>
      <c r="AY46" s="19" t="s">
        <v>21</v>
      </c>
    </row>
    <row r="47" spans="2:51" ht="15">
      <c r="B47" s="18" t="s">
        <v>324</v>
      </c>
      <c r="C47" s="412" t="s">
        <v>291</v>
      </c>
      <c r="D47" s="412"/>
      <c r="E47" s="412"/>
      <c r="F47" s="41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3"/>
      <c r="T47" s="92"/>
      <c r="U47" s="289">
        <v>1.4</v>
      </c>
      <c r="V47" s="40">
        <f t="shared" si="1"/>
        <v>1.4</v>
      </c>
      <c r="W47" s="19" t="s">
        <v>17</v>
      </c>
      <c r="X47" s="39"/>
      <c r="Y47" s="172"/>
      <c r="Z47" s="172"/>
      <c r="AA47" s="172"/>
      <c r="AB47" s="172"/>
      <c r="AC47" s="172"/>
      <c r="AD47" s="172"/>
      <c r="AE47" s="172"/>
      <c r="AF47" s="172"/>
      <c r="AG47" s="172"/>
      <c r="AH47" s="208"/>
      <c r="AI47" s="21">
        <f t="shared" si="2"/>
        <v>0</v>
      </c>
      <c r="AJ47" s="19" t="s">
        <v>17</v>
      </c>
      <c r="AL47" s="74"/>
      <c r="AM47" s="74"/>
      <c r="AN47" s="74"/>
      <c r="AO47" s="74"/>
      <c r="AP47" s="74"/>
      <c r="AQ47" s="74"/>
      <c r="AR47" s="74"/>
      <c r="AS47" s="74"/>
      <c r="AT47" s="277"/>
      <c r="AU47" s="73">
        <f t="shared" si="4"/>
        <v>0</v>
      </c>
      <c r="AV47" s="19" t="s">
        <v>17</v>
      </c>
      <c r="AX47" s="91">
        <f t="shared" si="5"/>
        <v>1.4</v>
      </c>
      <c r="AY47" s="19" t="s">
        <v>17</v>
      </c>
    </row>
    <row r="48" spans="2:51" ht="15">
      <c r="B48" s="306" t="s">
        <v>325</v>
      </c>
      <c r="C48" s="408" t="s">
        <v>43</v>
      </c>
      <c r="D48" s="409"/>
      <c r="E48" s="409"/>
      <c r="F48" s="410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3"/>
      <c r="T48" s="35"/>
      <c r="U48" s="290">
        <v>10.99</v>
      </c>
      <c r="V48" s="40">
        <f t="shared" si="1"/>
        <v>10.99</v>
      </c>
      <c r="W48" s="2" t="s">
        <v>17</v>
      </c>
      <c r="X48" s="10"/>
      <c r="Y48" s="12"/>
      <c r="Z48" s="12"/>
      <c r="AA48" s="12"/>
      <c r="AB48" s="12"/>
      <c r="AC48" s="12"/>
      <c r="AD48" s="12"/>
      <c r="AE48" s="12"/>
      <c r="AF48" s="12"/>
      <c r="AG48" s="12"/>
      <c r="AH48" s="209"/>
      <c r="AI48" s="21">
        <f t="shared" si="2"/>
        <v>0</v>
      </c>
      <c r="AJ48" s="2" t="s">
        <v>17</v>
      </c>
      <c r="AL48" s="73"/>
      <c r="AM48" s="73"/>
      <c r="AN48" s="73"/>
      <c r="AO48" s="73"/>
      <c r="AP48" s="73"/>
      <c r="AQ48" s="73"/>
      <c r="AR48" s="73"/>
      <c r="AS48" s="73"/>
      <c r="AT48" s="271"/>
      <c r="AU48" s="73">
        <f t="shared" si="4"/>
        <v>0</v>
      </c>
      <c r="AV48" s="2" t="s">
        <v>17</v>
      </c>
      <c r="AX48" s="91">
        <f t="shared" si="5"/>
        <v>10.99</v>
      </c>
      <c r="AY48" s="2" t="s">
        <v>17</v>
      </c>
    </row>
    <row r="49" spans="2:51" ht="15">
      <c r="B49" s="18" t="s">
        <v>326</v>
      </c>
      <c r="C49" s="412" t="s">
        <v>44</v>
      </c>
      <c r="D49" s="412"/>
      <c r="E49" s="412"/>
      <c r="F49" s="41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3"/>
      <c r="T49" s="92"/>
      <c r="U49" s="289">
        <v>10.99</v>
      </c>
      <c r="V49" s="40">
        <f t="shared" si="1"/>
        <v>10.99</v>
      </c>
      <c r="W49" s="19" t="s">
        <v>17</v>
      </c>
      <c r="X49" s="39"/>
      <c r="Y49" s="172"/>
      <c r="Z49" s="172"/>
      <c r="AA49" s="172"/>
      <c r="AB49" s="172"/>
      <c r="AC49" s="172"/>
      <c r="AD49" s="172"/>
      <c r="AE49" s="172"/>
      <c r="AF49" s="172"/>
      <c r="AG49" s="172"/>
      <c r="AH49" s="208"/>
      <c r="AI49" s="21">
        <f t="shared" si="2"/>
        <v>0</v>
      </c>
      <c r="AJ49" s="19" t="s">
        <v>17</v>
      </c>
      <c r="AL49" s="74"/>
      <c r="AM49" s="74"/>
      <c r="AN49" s="74"/>
      <c r="AO49" s="74"/>
      <c r="AP49" s="74"/>
      <c r="AQ49" s="74"/>
      <c r="AR49" s="74"/>
      <c r="AS49" s="74"/>
      <c r="AT49" s="277"/>
      <c r="AU49" s="73">
        <f t="shared" si="4"/>
        <v>0</v>
      </c>
      <c r="AV49" s="19" t="s">
        <v>17</v>
      </c>
      <c r="AX49" s="91">
        <f t="shared" si="5"/>
        <v>10.99</v>
      </c>
      <c r="AY49" s="19" t="s">
        <v>17</v>
      </c>
    </row>
    <row r="50" spans="2:51" ht="29.25" customHeight="1">
      <c r="B50" s="18" t="s">
        <v>327</v>
      </c>
      <c r="C50" s="412" t="s">
        <v>45</v>
      </c>
      <c r="D50" s="412"/>
      <c r="E50" s="412"/>
      <c r="F50" s="41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  <c r="T50" s="92"/>
      <c r="U50" s="289">
        <v>1.71</v>
      </c>
      <c r="V50" s="40">
        <f t="shared" si="1"/>
        <v>1.71</v>
      </c>
      <c r="W50" s="19" t="s">
        <v>17</v>
      </c>
      <c r="X50" s="39"/>
      <c r="Y50" s="172"/>
      <c r="Z50" s="172"/>
      <c r="AA50" s="172"/>
      <c r="AB50" s="172"/>
      <c r="AC50" s="172"/>
      <c r="AD50" s="172"/>
      <c r="AE50" s="172"/>
      <c r="AF50" s="172"/>
      <c r="AG50" s="172"/>
      <c r="AH50" s="208"/>
      <c r="AI50" s="21">
        <f t="shared" si="2"/>
        <v>0</v>
      </c>
      <c r="AJ50" s="19" t="s">
        <v>17</v>
      </c>
      <c r="AL50" s="74"/>
      <c r="AM50" s="74"/>
      <c r="AN50" s="74"/>
      <c r="AO50" s="74"/>
      <c r="AP50" s="74"/>
      <c r="AQ50" s="74"/>
      <c r="AR50" s="74"/>
      <c r="AS50" s="74"/>
      <c r="AT50" s="277"/>
      <c r="AU50" s="73">
        <f t="shared" si="4"/>
        <v>0</v>
      </c>
      <c r="AV50" s="19" t="s">
        <v>17</v>
      </c>
      <c r="AX50" s="91">
        <f t="shared" si="5"/>
        <v>1.71</v>
      </c>
      <c r="AY50" s="19" t="s">
        <v>17</v>
      </c>
    </row>
    <row r="51" spans="2:51" ht="15">
      <c r="B51" s="5" t="s">
        <v>328</v>
      </c>
      <c r="C51" s="408" t="s">
        <v>46</v>
      </c>
      <c r="D51" s="409"/>
      <c r="E51" s="409"/>
      <c r="F51" s="410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252">
        <v>1</v>
      </c>
      <c r="V51" s="40">
        <f t="shared" si="1"/>
        <v>1</v>
      </c>
      <c r="W51" s="2" t="s">
        <v>47</v>
      </c>
      <c r="X51" s="10"/>
      <c r="Y51" s="8"/>
      <c r="Z51" s="8"/>
      <c r="AA51" s="8"/>
      <c r="AB51" s="8"/>
      <c r="AC51" s="8"/>
      <c r="AD51" s="8"/>
      <c r="AE51" s="8"/>
      <c r="AF51" s="8"/>
      <c r="AG51" s="8"/>
      <c r="AH51" s="205"/>
      <c r="AI51" s="21">
        <f t="shared" si="2"/>
        <v>0</v>
      </c>
      <c r="AJ51" s="2" t="s">
        <v>47</v>
      </c>
      <c r="AL51" s="73"/>
      <c r="AM51" s="73"/>
      <c r="AN51" s="73"/>
      <c r="AO51" s="73"/>
      <c r="AP51" s="73"/>
      <c r="AQ51" s="73"/>
      <c r="AR51" s="73"/>
      <c r="AS51" s="73"/>
      <c r="AT51" s="271"/>
      <c r="AU51" s="73">
        <f t="shared" si="4"/>
        <v>0</v>
      </c>
      <c r="AV51" s="2" t="s">
        <v>47</v>
      </c>
      <c r="AX51" s="91">
        <f t="shared" si="5"/>
        <v>1</v>
      </c>
      <c r="AY51" s="2" t="s">
        <v>47</v>
      </c>
    </row>
    <row r="52" spans="2:51" ht="15">
      <c r="B52" s="18" t="s">
        <v>329</v>
      </c>
      <c r="C52" s="412" t="s">
        <v>48</v>
      </c>
      <c r="D52" s="412"/>
      <c r="E52" s="412"/>
      <c r="F52" s="41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3"/>
      <c r="T52" s="92"/>
      <c r="U52" s="289">
        <v>13.52</v>
      </c>
      <c r="V52" s="40">
        <f t="shared" si="1"/>
        <v>13.52</v>
      </c>
      <c r="W52" s="19" t="s">
        <v>17</v>
      </c>
      <c r="X52" s="39"/>
      <c r="Y52" s="172"/>
      <c r="Z52" s="172"/>
      <c r="AA52" s="172"/>
      <c r="AB52" s="172"/>
      <c r="AC52" s="172"/>
      <c r="AD52" s="172"/>
      <c r="AE52" s="172"/>
      <c r="AF52" s="172"/>
      <c r="AG52" s="172"/>
      <c r="AH52" s="208"/>
      <c r="AI52" s="21">
        <f t="shared" si="2"/>
        <v>0</v>
      </c>
      <c r="AJ52" s="19" t="s">
        <v>17</v>
      </c>
      <c r="AL52" s="74"/>
      <c r="AM52" s="74"/>
      <c r="AN52" s="74"/>
      <c r="AO52" s="74"/>
      <c r="AP52" s="74"/>
      <c r="AQ52" s="74"/>
      <c r="AR52" s="74"/>
      <c r="AS52" s="74"/>
      <c r="AT52" s="277"/>
      <c r="AU52" s="73">
        <f t="shared" si="4"/>
        <v>0</v>
      </c>
      <c r="AV52" s="19" t="s">
        <v>17</v>
      </c>
      <c r="AX52" s="91">
        <f t="shared" si="5"/>
        <v>13.52</v>
      </c>
      <c r="AY52" s="19" t="s">
        <v>17</v>
      </c>
    </row>
    <row r="53" spans="2:51" ht="15">
      <c r="B53" s="18" t="s">
        <v>330</v>
      </c>
      <c r="C53" s="412" t="s">
        <v>49</v>
      </c>
      <c r="D53" s="412"/>
      <c r="E53" s="412"/>
      <c r="F53" s="41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3"/>
      <c r="T53" s="92"/>
      <c r="U53" s="289">
        <v>13.52</v>
      </c>
      <c r="V53" s="40">
        <f t="shared" si="1"/>
        <v>13.52</v>
      </c>
      <c r="W53" s="19" t="s">
        <v>17</v>
      </c>
      <c r="X53" s="39"/>
      <c r="Y53" s="172"/>
      <c r="Z53" s="172"/>
      <c r="AA53" s="172"/>
      <c r="AB53" s="172"/>
      <c r="AC53" s="172"/>
      <c r="AD53" s="172"/>
      <c r="AE53" s="172"/>
      <c r="AF53" s="172"/>
      <c r="AG53" s="172"/>
      <c r="AH53" s="208"/>
      <c r="AI53" s="21">
        <f t="shared" si="2"/>
        <v>0</v>
      </c>
      <c r="AJ53" s="19" t="s">
        <v>17</v>
      </c>
      <c r="AL53" s="74"/>
      <c r="AM53" s="74"/>
      <c r="AN53" s="74"/>
      <c r="AO53" s="74"/>
      <c r="AP53" s="74"/>
      <c r="AQ53" s="74"/>
      <c r="AR53" s="74"/>
      <c r="AS53" s="74"/>
      <c r="AT53" s="277"/>
      <c r="AU53" s="73">
        <f t="shared" si="4"/>
        <v>0</v>
      </c>
      <c r="AV53" s="19" t="s">
        <v>17</v>
      </c>
      <c r="AX53" s="91">
        <f t="shared" si="5"/>
        <v>13.52</v>
      </c>
      <c r="AY53" s="19" t="s">
        <v>17</v>
      </c>
    </row>
    <row r="54" spans="2:51" ht="15">
      <c r="B54" s="18"/>
      <c r="C54" s="412"/>
      <c r="D54" s="412"/>
      <c r="E54" s="412"/>
      <c r="F54" s="412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4"/>
      <c r="T54" s="19"/>
      <c r="U54" s="19"/>
      <c r="V54" s="40">
        <f t="shared" si="1"/>
        <v>0</v>
      </c>
      <c r="W54" s="19"/>
      <c r="X54" s="39"/>
      <c r="Y54" s="172"/>
      <c r="Z54" s="172"/>
      <c r="AA54" s="172"/>
      <c r="AB54" s="172"/>
      <c r="AC54" s="172"/>
      <c r="AD54" s="172"/>
      <c r="AE54" s="172"/>
      <c r="AF54" s="172"/>
      <c r="AG54" s="172"/>
      <c r="AH54" s="210"/>
      <c r="AI54" s="21">
        <f t="shared" si="2"/>
        <v>0</v>
      </c>
      <c r="AJ54" s="19"/>
      <c r="AL54" s="74"/>
      <c r="AM54" s="74"/>
      <c r="AN54" s="74"/>
      <c r="AO54" s="74"/>
      <c r="AP54" s="74"/>
      <c r="AQ54" s="74"/>
      <c r="AR54" s="74"/>
      <c r="AS54" s="74"/>
      <c r="AT54" s="277"/>
      <c r="AU54" s="73">
        <f t="shared" si="4"/>
        <v>0</v>
      </c>
      <c r="AV54" s="19"/>
      <c r="AX54" s="91">
        <f t="shared" si="5"/>
        <v>0</v>
      </c>
      <c r="AY54" s="19"/>
    </row>
    <row r="55" spans="2:51" ht="15">
      <c r="B55" s="5"/>
      <c r="C55" s="423" t="s">
        <v>50</v>
      </c>
      <c r="D55" s="423"/>
      <c r="E55" s="423"/>
      <c r="F55" s="42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8"/>
      <c r="T55" s="2"/>
      <c r="U55" s="2"/>
      <c r="V55" s="40">
        <f t="shared" si="1"/>
        <v>0</v>
      </c>
      <c r="W55" s="2"/>
      <c r="X55" s="10"/>
      <c r="Y55" s="8"/>
      <c r="Z55" s="8"/>
      <c r="AA55" s="8"/>
      <c r="AB55" s="8"/>
      <c r="AC55" s="8"/>
      <c r="AD55" s="8"/>
      <c r="AE55" s="8"/>
      <c r="AF55" s="8"/>
      <c r="AG55" s="8"/>
      <c r="AH55" s="205"/>
      <c r="AI55" s="21">
        <f t="shared" si="2"/>
        <v>0</v>
      </c>
      <c r="AJ55" s="2"/>
      <c r="AL55" s="73"/>
      <c r="AM55" s="73"/>
      <c r="AN55" s="73"/>
      <c r="AO55" s="73"/>
      <c r="AP55" s="73"/>
      <c r="AQ55" s="73"/>
      <c r="AR55" s="73"/>
      <c r="AS55" s="73"/>
      <c r="AT55" s="271"/>
      <c r="AU55" s="73">
        <f t="shared" si="4"/>
        <v>0</v>
      </c>
      <c r="AV55" s="2"/>
      <c r="AX55" s="91">
        <f t="shared" si="5"/>
        <v>0</v>
      </c>
      <c r="AY55" s="2"/>
    </row>
    <row r="56" spans="2:51" ht="15">
      <c r="B56" s="5" t="s">
        <v>331</v>
      </c>
      <c r="C56" s="415" t="s">
        <v>51</v>
      </c>
      <c r="D56" s="415"/>
      <c r="E56" s="415"/>
      <c r="F56" s="416"/>
      <c r="G56" s="252">
        <v>0.9</v>
      </c>
      <c r="H56" s="33"/>
      <c r="I56" s="252">
        <v>3.483</v>
      </c>
      <c r="J56" s="33"/>
      <c r="K56" s="33"/>
      <c r="L56" s="33"/>
      <c r="M56" s="33"/>
      <c r="N56" s="33"/>
      <c r="O56" s="33"/>
      <c r="P56" s="33"/>
      <c r="Q56" s="252">
        <v>4.55</v>
      </c>
      <c r="R56" s="252">
        <v>11.538</v>
      </c>
      <c r="S56" s="33"/>
      <c r="T56" s="33"/>
      <c r="U56" s="33"/>
      <c r="V56" s="40">
        <f t="shared" si="1"/>
        <v>20.471</v>
      </c>
      <c r="W56" s="2" t="s">
        <v>17</v>
      </c>
      <c r="X56" s="10"/>
      <c r="Y56" s="8"/>
      <c r="Z56" s="8"/>
      <c r="AA56" s="8"/>
      <c r="AB56" s="8"/>
      <c r="AC56" s="233">
        <f>0.7*2.1</f>
        <v>1.47</v>
      </c>
      <c r="AD56" s="233">
        <v>0.36</v>
      </c>
      <c r="AE56" s="233">
        <f>11.61-(0.7*2.1)-(0.8*2.1)</f>
        <v>8.459999999999999</v>
      </c>
      <c r="AF56" s="8"/>
      <c r="AG56" s="8"/>
      <c r="AH56" s="205"/>
      <c r="AI56" s="21">
        <f t="shared" si="2"/>
        <v>10.29</v>
      </c>
      <c r="AJ56" s="2" t="s">
        <v>17</v>
      </c>
      <c r="AL56" s="73"/>
      <c r="AM56" s="73"/>
      <c r="AN56" s="221">
        <v>7.611</v>
      </c>
      <c r="AO56" s="73"/>
      <c r="AP56" s="73"/>
      <c r="AQ56" s="221">
        <v>0.18</v>
      </c>
      <c r="AR56" s="73"/>
      <c r="AS56" s="73"/>
      <c r="AT56" s="271"/>
      <c r="AU56" s="73">
        <f t="shared" si="4"/>
        <v>7.7909999999999995</v>
      </c>
      <c r="AV56" s="2" t="s">
        <v>17</v>
      </c>
      <c r="AX56" s="91">
        <f t="shared" si="5"/>
        <v>38.552</v>
      </c>
      <c r="AY56" s="2" t="s">
        <v>17</v>
      </c>
    </row>
    <row r="57" spans="2:51" ht="15">
      <c r="B57" s="5"/>
      <c r="C57" s="415" t="s">
        <v>52</v>
      </c>
      <c r="D57" s="415"/>
      <c r="E57" s="415"/>
      <c r="F57" s="41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8"/>
      <c r="T57" s="2"/>
      <c r="U57" s="2"/>
      <c r="V57" s="40">
        <f t="shared" si="1"/>
        <v>0</v>
      </c>
      <c r="W57" s="2"/>
      <c r="X57" s="10"/>
      <c r="Y57" s="8"/>
      <c r="Z57" s="8"/>
      <c r="AA57" s="8"/>
      <c r="AB57" s="8"/>
      <c r="AC57" s="8"/>
      <c r="AD57" s="8"/>
      <c r="AE57" s="8"/>
      <c r="AF57" s="8"/>
      <c r="AG57" s="8"/>
      <c r="AH57" s="205"/>
      <c r="AI57" s="21">
        <f t="shared" si="2"/>
        <v>0</v>
      </c>
      <c r="AJ57" s="2"/>
      <c r="AL57" s="73"/>
      <c r="AM57" s="73"/>
      <c r="AN57" s="73"/>
      <c r="AO57" s="73"/>
      <c r="AP57" s="73"/>
      <c r="AQ57" s="73"/>
      <c r="AR57" s="73"/>
      <c r="AS57" s="73"/>
      <c r="AT57" s="271"/>
      <c r="AU57" s="73">
        <f t="shared" si="4"/>
        <v>0</v>
      </c>
      <c r="AV57" s="2"/>
      <c r="AX57" s="91">
        <f t="shared" si="5"/>
        <v>0</v>
      </c>
      <c r="AY57" s="2"/>
    </row>
    <row r="58" spans="2:51" ht="15">
      <c r="B58" s="5" t="s">
        <v>332</v>
      </c>
      <c r="C58" s="403" t="s">
        <v>54</v>
      </c>
      <c r="D58" s="404"/>
      <c r="E58" s="404"/>
      <c r="F58" s="40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8"/>
      <c r="T58" s="2"/>
      <c r="U58" s="2"/>
      <c r="V58" s="40">
        <f t="shared" si="1"/>
        <v>0</v>
      </c>
      <c r="W58" s="2" t="s">
        <v>53</v>
      </c>
      <c r="X58" s="10"/>
      <c r="Y58" s="8"/>
      <c r="Z58" s="8"/>
      <c r="AA58" s="8"/>
      <c r="AB58" s="8"/>
      <c r="AC58" s="233">
        <v>0.85</v>
      </c>
      <c r="AD58" s="8"/>
      <c r="AE58" s="8"/>
      <c r="AF58" s="8"/>
      <c r="AG58" s="8"/>
      <c r="AH58" s="205"/>
      <c r="AI58" s="21">
        <f t="shared" si="2"/>
        <v>0.85</v>
      </c>
      <c r="AJ58" s="2" t="s">
        <v>53</v>
      </c>
      <c r="AL58" s="73"/>
      <c r="AM58" s="73"/>
      <c r="AN58" s="73"/>
      <c r="AO58" s="73"/>
      <c r="AP58" s="73"/>
      <c r="AQ58" s="73"/>
      <c r="AR58" s="73"/>
      <c r="AS58" s="73"/>
      <c r="AT58" s="271"/>
      <c r="AU58" s="73">
        <f t="shared" si="4"/>
        <v>0</v>
      </c>
      <c r="AV58" s="2" t="s">
        <v>53</v>
      </c>
      <c r="AX58" s="91">
        <f t="shared" si="5"/>
        <v>0.85</v>
      </c>
      <c r="AY58" s="2" t="s">
        <v>53</v>
      </c>
    </row>
    <row r="59" spans="2:51" ht="15">
      <c r="B59" s="5" t="s">
        <v>332</v>
      </c>
      <c r="C59" s="403" t="s">
        <v>55</v>
      </c>
      <c r="D59" s="404"/>
      <c r="E59" s="404"/>
      <c r="F59" s="405"/>
      <c r="G59" s="33"/>
      <c r="H59" s="33"/>
      <c r="I59" s="33"/>
      <c r="J59" s="33"/>
      <c r="K59" s="33"/>
      <c r="L59" s="33"/>
      <c r="M59" s="285"/>
      <c r="N59" s="33"/>
      <c r="O59" s="33"/>
      <c r="P59" s="33"/>
      <c r="Q59" s="33"/>
      <c r="R59" s="33"/>
      <c r="S59" s="33"/>
      <c r="T59" s="33"/>
      <c r="U59" s="33"/>
      <c r="V59" s="40">
        <f t="shared" si="1"/>
        <v>0</v>
      </c>
      <c r="W59" s="2" t="s">
        <v>53</v>
      </c>
      <c r="X59" s="10"/>
      <c r="Y59" s="8"/>
      <c r="Z59" s="8"/>
      <c r="AA59" s="8"/>
      <c r="AB59" s="8"/>
      <c r="AC59" s="8"/>
      <c r="AD59" s="8"/>
      <c r="AE59" s="8"/>
      <c r="AF59" s="8"/>
      <c r="AG59" s="8"/>
      <c r="AH59" s="205"/>
      <c r="AI59" s="21">
        <f t="shared" si="2"/>
        <v>0</v>
      </c>
      <c r="AJ59" s="2" t="s">
        <v>53</v>
      </c>
      <c r="AL59" s="73"/>
      <c r="AM59" s="73"/>
      <c r="AN59" s="73"/>
      <c r="AO59" s="73"/>
      <c r="AP59" s="73"/>
      <c r="AQ59" s="73"/>
      <c r="AR59" s="73"/>
      <c r="AS59" s="73"/>
      <c r="AT59" s="271"/>
      <c r="AU59" s="73">
        <f t="shared" si="4"/>
        <v>0</v>
      </c>
      <c r="AV59" s="2" t="s">
        <v>53</v>
      </c>
      <c r="AX59" s="91">
        <f t="shared" si="5"/>
        <v>0</v>
      </c>
      <c r="AY59" s="2" t="s">
        <v>53</v>
      </c>
    </row>
    <row r="60" spans="2:51" ht="15">
      <c r="B60" s="5" t="s">
        <v>332</v>
      </c>
      <c r="C60" s="403" t="s">
        <v>56</v>
      </c>
      <c r="D60" s="404"/>
      <c r="E60" s="404"/>
      <c r="F60" s="405"/>
      <c r="G60" s="252">
        <v>1.05</v>
      </c>
      <c r="H60" s="252">
        <v>1.05</v>
      </c>
      <c r="I60" s="33"/>
      <c r="J60" s="252">
        <v>1.05</v>
      </c>
      <c r="K60" s="33"/>
      <c r="L60" s="252">
        <v>1.05</v>
      </c>
      <c r="M60" s="33"/>
      <c r="N60" s="252">
        <v>1.05</v>
      </c>
      <c r="O60" s="33"/>
      <c r="P60" s="252">
        <v>1.05</v>
      </c>
      <c r="Q60" s="33"/>
      <c r="R60" s="33"/>
      <c r="S60" s="33"/>
      <c r="T60" s="33"/>
      <c r="U60" s="33"/>
      <c r="V60" s="40">
        <f t="shared" si="1"/>
        <v>6.3</v>
      </c>
      <c r="W60" s="2" t="s">
        <v>53</v>
      </c>
      <c r="X60" s="10"/>
      <c r="Y60" s="233">
        <v>1.05</v>
      </c>
      <c r="Z60" s="233">
        <v>1.05</v>
      </c>
      <c r="AA60" s="233">
        <v>1.05</v>
      </c>
      <c r="AB60" s="233">
        <v>1.05</v>
      </c>
      <c r="AC60" s="8"/>
      <c r="AD60" s="8"/>
      <c r="AE60" s="233">
        <f>1.05*2</f>
        <v>2.1</v>
      </c>
      <c r="AF60" s="8"/>
      <c r="AG60" s="8"/>
      <c r="AH60" s="205"/>
      <c r="AI60" s="21">
        <f t="shared" si="2"/>
        <v>6.300000000000001</v>
      </c>
      <c r="AJ60" s="2" t="s">
        <v>53</v>
      </c>
      <c r="AL60" s="73"/>
      <c r="AM60" s="73"/>
      <c r="AN60" s="73"/>
      <c r="AO60" s="73"/>
      <c r="AP60" s="73"/>
      <c r="AQ60" s="73"/>
      <c r="AR60" s="73"/>
      <c r="AS60" s="73"/>
      <c r="AT60" s="271"/>
      <c r="AU60" s="73">
        <f t="shared" si="4"/>
        <v>0</v>
      </c>
      <c r="AV60" s="2" t="s">
        <v>53</v>
      </c>
      <c r="AX60" s="91">
        <f t="shared" si="5"/>
        <v>12.600000000000001</v>
      </c>
      <c r="AY60" s="2" t="s">
        <v>53</v>
      </c>
    </row>
    <row r="61" spans="2:52" ht="15">
      <c r="B61" s="5" t="s">
        <v>332</v>
      </c>
      <c r="C61" s="403" t="s">
        <v>57</v>
      </c>
      <c r="D61" s="404"/>
      <c r="E61" s="404"/>
      <c r="F61" s="405"/>
      <c r="G61" s="33"/>
      <c r="H61" s="33"/>
      <c r="I61" s="252">
        <v>1.1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40">
        <f t="shared" si="1"/>
        <v>1.1</v>
      </c>
      <c r="W61" s="2" t="s">
        <v>53</v>
      </c>
      <c r="X61" s="10"/>
      <c r="Y61" s="8"/>
      <c r="Z61" s="8"/>
      <c r="AA61" s="8"/>
      <c r="AB61" s="8"/>
      <c r="AC61" s="8"/>
      <c r="AD61" s="8"/>
      <c r="AE61" s="8"/>
      <c r="AF61" s="8"/>
      <c r="AG61" s="8"/>
      <c r="AH61" s="205"/>
      <c r="AI61" s="21">
        <f t="shared" si="2"/>
        <v>0</v>
      </c>
      <c r="AJ61" s="2" t="s">
        <v>53</v>
      </c>
      <c r="AL61" s="73"/>
      <c r="AM61" s="73"/>
      <c r="AN61" s="73"/>
      <c r="AO61" s="73"/>
      <c r="AP61" s="73"/>
      <c r="AQ61" s="73"/>
      <c r="AR61" s="73"/>
      <c r="AS61" s="73"/>
      <c r="AT61" s="271"/>
      <c r="AU61" s="73">
        <f t="shared" si="4"/>
        <v>0</v>
      </c>
      <c r="AV61" s="2" t="s">
        <v>53</v>
      </c>
      <c r="AX61" s="91">
        <f t="shared" si="5"/>
        <v>1.1</v>
      </c>
      <c r="AY61" s="2" t="s">
        <v>53</v>
      </c>
      <c r="AZ61" s="86">
        <f>SUM(AX58:AX61)</f>
        <v>14.55</v>
      </c>
    </row>
    <row r="62" spans="2:51" ht="15">
      <c r="B62" s="5"/>
      <c r="C62" s="81"/>
      <c r="D62" s="81"/>
      <c r="E62" s="81"/>
      <c r="F62" s="82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40">
        <f t="shared" si="1"/>
        <v>0</v>
      </c>
      <c r="W62" s="2"/>
      <c r="X62" s="10"/>
      <c r="Y62" s="8"/>
      <c r="Z62" s="8"/>
      <c r="AA62" s="8"/>
      <c r="AB62" s="8"/>
      <c r="AC62" s="8"/>
      <c r="AD62" s="8"/>
      <c r="AE62" s="8"/>
      <c r="AF62" s="8"/>
      <c r="AG62" s="8"/>
      <c r="AH62" s="205"/>
      <c r="AI62" s="21">
        <f t="shared" si="2"/>
        <v>0</v>
      </c>
      <c r="AJ62" s="2"/>
      <c r="AL62" s="73"/>
      <c r="AM62" s="73"/>
      <c r="AN62" s="73"/>
      <c r="AO62" s="73"/>
      <c r="AP62" s="73"/>
      <c r="AQ62" s="73"/>
      <c r="AR62" s="73"/>
      <c r="AS62" s="73"/>
      <c r="AT62" s="271"/>
      <c r="AU62" s="73">
        <f t="shared" si="4"/>
        <v>0</v>
      </c>
      <c r="AV62" s="2"/>
      <c r="AX62" s="91">
        <f t="shared" si="5"/>
        <v>0</v>
      </c>
      <c r="AY62" s="2"/>
    </row>
    <row r="63" spans="2:51" ht="15">
      <c r="B63" s="5"/>
      <c r="C63" s="423" t="s">
        <v>58</v>
      </c>
      <c r="D63" s="423"/>
      <c r="E63" s="423"/>
      <c r="F63" s="42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8"/>
      <c r="T63" s="2"/>
      <c r="U63" s="2"/>
      <c r="V63" s="40">
        <f t="shared" si="1"/>
        <v>0</v>
      </c>
      <c r="W63" s="2"/>
      <c r="X63" s="10"/>
      <c r="Y63" s="8"/>
      <c r="Z63" s="8"/>
      <c r="AA63" s="8"/>
      <c r="AB63" s="8"/>
      <c r="AC63" s="8"/>
      <c r="AD63" s="8"/>
      <c r="AE63" s="8"/>
      <c r="AF63" s="8"/>
      <c r="AG63" s="8"/>
      <c r="AH63" s="205"/>
      <c r="AI63" s="21">
        <f t="shared" si="2"/>
        <v>0</v>
      </c>
      <c r="AJ63" s="2"/>
      <c r="AL63" s="73"/>
      <c r="AM63" s="73"/>
      <c r="AN63" s="73"/>
      <c r="AO63" s="73"/>
      <c r="AP63" s="73"/>
      <c r="AQ63" s="73"/>
      <c r="AR63" s="73"/>
      <c r="AS63" s="73"/>
      <c r="AT63" s="271"/>
      <c r="AU63" s="73">
        <f t="shared" si="4"/>
        <v>0</v>
      </c>
      <c r="AV63" s="2"/>
      <c r="AX63" s="91">
        <f t="shared" si="5"/>
        <v>0</v>
      </c>
      <c r="AY63" s="2"/>
    </row>
    <row r="64" spans="2:51" ht="15">
      <c r="B64" s="5" t="s">
        <v>333</v>
      </c>
      <c r="C64" s="415" t="s">
        <v>59</v>
      </c>
      <c r="D64" s="415"/>
      <c r="E64" s="415"/>
      <c r="F64" s="416"/>
      <c r="G64" s="34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252">
        <v>122.51</v>
      </c>
      <c r="S64" s="105"/>
      <c r="T64" s="33"/>
      <c r="U64" s="33"/>
      <c r="V64" s="40">
        <f t="shared" si="1"/>
        <v>122.51</v>
      </c>
      <c r="W64" s="2" t="s">
        <v>17</v>
      </c>
      <c r="X64" s="10"/>
      <c r="Y64" s="8"/>
      <c r="Z64" s="8"/>
      <c r="AA64" s="8"/>
      <c r="AB64" s="8"/>
      <c r="AC64" s="8"/>
      <c r="AD64" s="8"/>
      <c r="AE64" s="8"/>
      <c r="AF64" s="8"/>
      <c r="AG64" s="8"/>
      <c r="AH64" s="205"/>
      <c r="AI64" s="21">
        <f t="shared" si="2"/>
        <v>0</v>
      </c>
      <c r="AJ64" s="2" t="s">
        <v>17</v>
      </c>
      <c r="AL64" s="73"/>
      <c r="AM64" s="73"/>
      <c r="AN64" s="73"/>
      <c r="AO64" s="73"/>
      <c r="AP64" s="73"/>
      <c r="AQ64" s="73"/>
      <c r="AR64" s="73"/>
      <c r="AS64" s="73"/>
      <c r="AT64" s="271"/>
      <c r="AU64" s="73">
        <f t="shared" si="4"/>
        <v>0</v>
      </c>
      <c r="AV64" s="2" t="s">
        <v>17</v>
      </c>
      <c r="AX64" s="91">
        <f t="shared" si="5"/>
        <v>122.51</v>
      </c>
      <c r="AY64" s="2" t="s">
        <v>17</v>
      </c>
    </row>
    <row r="65" spans="2:51" ht="15">
      <c r="B65" s="5" t="s">
        <v>334</v>
      </c>
      <c r="C65" s="415" t="s">
        <v>60</v>
      </c>
      <c r="D65" s="415"/>
      <c r="E65" s="415"/>
      <c r="F65" s="416"/>
      <c r="G65" s="34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252">
        <v>149.64</v>
      </c>
      <c r="S65" s="105"/>
      <c r="T65" s="33"/>
      <c r="U65" s="33"/>
      <c r="V65" s="40">
        <f t="shared" si="1"/>
        <v>149.64</v>
      </c>
      <c r="W65" s="2" t="s">
        <v>17</v>
      </c>
      <c r="X65" s="10"/>
      <c r="Y65" s="8"/>
      <c r="Z65" s="8"/>
      <c r="AA65" s="8"/>
      <c r="AB65" s="8"/>
      <c r="AC65" s="8"/>
      <c r="AD65" s="8"/>
      <c r="AE65" s="8"/>
      <c r="AF65" s="8"/>
      <c r="AG65" s="8"/>
      <c r="AH65" s="205"/>
      <c r="AI65" s="21">
        <f t="shared" si="2"/>
        <v>0</v>
      </c>
      <c r="AJ65" s="2" t="s">
        <v>17</v>
      </c>
      <c r="AL65" s="73"/>
      <c r="AM65" s="73"/>
      <c r="AN65" s="73"/>
      <c r="AO65" s="73"/>
      <c r="AP65" s="73"/>
      <c r="AQ65" s="73"/>
      <c r="AR65" s="73"/>
      <c r="AS65" s="73"/>
      <c r="AT65" s="271"/>
      <c r="AU65" s="73">
        <f t="shared" si="4"/>
        <v>0</v>
      </c>
      <c r="AV65" s="2" t="s">
        <v>17</v>
      </c>
      <c r="AX65" s="91">
        <f t="shared" si="5"/>
        <v>149.64</v>
      </c>
      <c r="AY65" s="2" t="s">
        <v>17</v>
      </c>
    </row>
    <row r="66" spans="2:51" ht="30.75" customHeight="1">
      <c r="B66" s="5" t="s">
        <v>335</v>
      </c>
      <c r="C66" s="415" t="s">
        <v>61</v>
      </c>
      <c r="D66" s="415"/>
      <c r="E66" s="415"/>
      <c r="F66" s="416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3"/>
      <c r="R66" s="252">
        <v>29.17</v>
      </c>
      <c r="S66" s="33"/>
      <c r="T66" s="33"/>
      <c r="U66" s="33"/>
      <c r="V66" s="40">
        <f t="shared" si="1"/>
        <v>29.17</v>
      </c>
      <c r="W66" s="2" t="s">
        <v>53</v>
      </c>
      <c r="X66" s="10"/>
      <c r="Y66" s="8"/>
      <c r="Z66" s="8"/>
      <c r="AA66" s="8"/>
      <c r="AB66" s="8"/>
      <c r="AC66" s="8"/>
      <c r="AD66" s="8"/>
      <c r="AE66" s="8"/>
      <c r="AF66" s="8"/>
      <c r="AG66" s="8"/>
      <c r="AH66" s="205"/>
      <c r="AI66" s="21">
        <f t="shared" si="2"/>
        <v>0</v>
      </c>
      <c r="AJ66" s="2" t="s">
        <v>53</v>
      </c>
      <c r="AL66" s="73"/>
      <c r="AM66" s="73"/>
      <c r="AN66" s="73"/>
      <c r="AO66" s="73"/>
      <c r="AP66" s="73"/>
      <c r="AQ66" s="73"/>
      <c r="AR66" s="73"/>
      <c r="AS66" s="73"/>
      <c r="AT66" s="271"/>
      <c r="AU66" s="73">
        <f t="shared" si="4"/>
        <v>0</v>
      </c>
      <c r="AV66" s="2" t="s">
        <v>53</v>
      </c>
      <c r="AX66" s="91">
        <f t="shared" si="5"/>
        <v>29.17</v>
      </c>
      <c r="AY66" s="2" t="s">
        <v>53</v>
      </c>
    </row>
    <row r="67" spans="2:51" ht="15">
      <c r="B67" s="5" t="s">
        <v>336</v>
      </c>
      <c r="C67" s="408" t="s">
        <v>62</v>
      </c>
      <c r="D67" s="409"/>
      <c r="E67" s="409"/>
      <c r="F67" s="410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3"/>
      <c r="R67" s="252">
        <v>29.17</v>
      </c>
      <c r="S67" s="33"/>
      <c r="T67" s="33"/>
      <c r="U67" s="33"/>
      <c r="V67" s="40">
        <f t="shared" si="1"/>
        <v>29.17</v>
      </c>
      <c r="W67" s="2" t="s">
        <v>53</v>
      </c>
      <c r="X67" s="10"/>
      <c r="Y67" s="8"/>
      <c r="Z67" s="8"/>
      <c r="AA67" s="8"/>
      <c r="AB67" s="8"/>
      <c r="AC67" s="8"/>
      <c r="AD67" s="8"/>
      <c r="AE67" s="8"/>
      <c r="AF67" s="8"/>
      <c r="AG67" s="8"/>
      <c r="AH67" s="205"/>
      <c r="AI67" s="21">
        <f t="shared" si="2"/>
        <v>0</v>
      </c>
      <c r="AJ67" s="2" t="s">
        <v>53</v>
      </c>
      <c r="AL67" s="73"/>
      <c r="AM67" s="73"/>
      <c r="AN67" s="73"/>
      <c r="AO67" s="73"/>
      <c r="AP67" s="73"/>
      <c r="AQ67" s="73"/>
      <c r="AR67" s="73"/>
      <c r="AS67" s="73"/>
      <c r="AT67" s="271"/>
      <c r="AU67" s="73">
        <f t="shared" si="4"/>
        <v>0</v>
      </c>
      <c r="AV67" s="2" t="s">
        <v>53</v>
      </c>
      <c r="AX67" s="91">
        <f t="shared" si="5"/>
        <v>29.17</v>
      </c>
      <c r="AY67" s="2" t="s">
        <v>53</v>
      </c>
    </row>
    <row r="68" spans="2:51" ht="15">
      <c r="B68" s="5" t="s">
        <v>337</v>
      </c>
      <c r="C68" s="415" t="s">
        <v>63</v>
      </c>
      <c r="D68" s="415"/>
      <c r="E68" s="415"/>
      <c r="F68" s="416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252">
        <v>29.17</v>
      </c>
      <c r="S68" s="33"/>
      <c r="T68" s="33"/>
      <c r="U68" s="33"/>
      <c r="V68" s="40">
        <f t="shared" si="1"/>
        <v>29.17</v>
      </c>
      <c r="W68" s="2" t="s">
        <v>53</v>
      </c>
      <c r="X68" s="10"/>
      <c r="Y68" s="8"/>
      <c r="Z68" s="8"/>
      <c r="AA68" s="8"/>
      <c r="AB68" s="8"/>
      <c r="AC68" s="8"/>
      <c r="AD68" s="8"/>
      <c r="AE68" s="8"/>
      <c r="AF68" s="8"/>
      <c r="AG68" s="8"/>
      <c r="AH68" s="205"/>
      <c r="AI68" s="21">
        <f t="shared" si="2"/>
        <v>0</v>
      </c>
      <c r="AJ68" s="2" t="s">
        <v>53</v>
      </c>
      <c r="AL68" s="73"/>
      <c r="AM68" s="73"/>
      <c r="AN68" s="73"/>
      <c r="AO68" s="73"/>
      <c r="AP68" s="73"/>
      <c r="AQ68" s="73"/>
      <c r="AR68" s="73"/>
      <c r="AS68" s="73"/>
      <c r="AT68" s="271"/>
      <c r="AU68" s="73">
        <f t="shared" si="4"/>
        <v>0</v>
      </c>
      <c r="AV68" s="2" t="s">
        <v>53</v>
      </c>
      <c r="AX68" s="91">
        <f t="shared" si="5"/>
        <v>29.17</v>
      </c>
      <c r="AY68" s="2" t="s">
        <v>53</v>
      </c>
    </row>
    <row r="69" spans="2:51" ht="15">
      <c r="B69" s="5" t="s">
        <v>338</v>
      </c>
      <c r="C69" s="408" t="s">
        <v>64</v>
      </c>
      <c r="D69" s="409"/>
      <c r="E69" s="409"/>
      <c r="F69" s="410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252">
        <v>8.6</v>
      </c>
      <c r="S69" s="33"/>
      <c r="T69" s="33"/>
      <c r="U69" s="33"/>
      <c r="V69" s="40">
        <f aca="true" t="shared" si="6" ref="V69:V133">SUM(G69:U69)</f>
        <v>8.6</v>
      </c>
      <c r="W69" s="2" t="s">
        <v>53</v>
      </c>
      <c r="X69" s="10"/>
      <c r="Y69" s="8"/>
      <c r="Z69" s="8"/>
      <c r="AA69" s="8"/>
      <c r="AB69" s="8"/>
      <c r="AC69" s="8"/>
      <c r="AD69" s="8"/>
      <c r="AE69" s="8"/>
      <c r="AF69" s="8"/>
      <c r="AG69" s="8"/>
      <c r="AH69" s="205"/>
      <c r="AI69" s="21">
        <f aca="true" t="shared" si="7" ref="AI69:AI133">SUM(Y69:AH69)</f>
        <v>0</v>
      </c>
      <c r="AJ69" s="2" t="s">
        <v>53</v>
      </c>
      <c r="AL69" s="73"/>
      <c r="AM69" s="73"/>
      <c r="AN69" s="73"/>
      <c r="AO69" s="73"/>
      <c r="AP69" s="73"/>
      <c r="AQ69" s="73"/>
      <c r="AR69" s="73"/>
      <c r="AS69" s="73"/>
      <c r="AT69" s="271"/>
      <c r="AU69" s="73">
        <f t="shared" si="4"/>
        <v>0</v>
      </c>
      <c r="AV69" s="2" t="s">
        <v>53</v>
      </c>
      <c r="AX69" s="91">
        <f t="shared" si="5"/>
        <v>8.6</v>
      </c>
      <c r="AY69" s="2" t="s">
        <v>53</v>
      </c>
    </row>
    <row r="70" spans="2:51" ht="15">
      <c r="B70" s="5" t="s">
        <v>339</v>
      </c>
      <c r="C70" s="415" t="s">
        <v>65</v>
      </c>
      <c r="D70" s="415"/>
      <c r="E70" s="415"/>
      <c r="F70" s="416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252">
        <v>29.17</v>
      </c>
      <c r="S70" s="33"/>
      <c r="T70" s="33"/>
      <c r="U70" s="33"/>
      <c r="V70" s="40">
        <f t="shared" si="6"/>
        <v>29.17</v>
      </c>
      <c r="W70" s="2" t="s">
        <v>53</v>
      </c>
      <c r="X70" s="10"/>
      <c r="Y70" s="8"/>
      <c r="Z70" s="8"/>
      <c r="AA70" s="8"/>
      <c r="AB70" s="8"/>
      <c r="AC70" s="8"/>
      <c r="AD70" s="8"/>
      <c r="AE70" s="8"/>
      <c r="AF70" s="8"/>
      <c r="AG70" s="8"/>
      <c r="AH70" s="205"/>
      <c r="AI70" s="21">
        <f t="shared" si="7"/>
        <v>0</v>
      </c>
      <c r="AJ70" s="2" t="s">
        <v>53</v>
      </c>
      <c r="AL70" s="73"/>
      <c r="AM70" s="73"/>
      <c r="AN70" s="73"/>
      <c r="AO70" s="73"/>
      <c r="AP70" s="73"/>
      <c r="AQ70" s="73"/>
      <c r="AR70" s="73"/>
      <c r="AS70" s="73"/>
      <c r="AT70" s="271"/>
      <c r="AU70" s="73">
        <f t="shared" si="4"/>
        <v>0</v>
      </c>
      <c r="AV70" s="2" t="s">
        <v>53</v>
      </c>
      <c r="AX70" s="91">
        <f t="shared" si="5"/>
        <v>29.17</v>
      </c>
      <c r="AY70" s="2" t="s">
        <v>53</v>
      </c>
    </row>
    <row r="71" spans="2:51" ht="15">
      <c r="B71" s="18" t="s">
        <v>340</v>
      </c>
      <c r="C71" s="408" t="s">
        <v>66</v>
      </c>
      <c r="D71" s="409"/>
      <c r="E71" s="409"/>
      <c r="F71" s="410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252">
        <v>10.5</v>
      </c>
      <c r="S71" s="33"/>
      <c r="T71" s="33"/>
      <c r="U71" s="33"/>
      <c r="V71" s="40">
        <f t="shared" si="6"/>
        <v>10.5</v>
      </c>
      <c r="W71" s="2" t="s">
        <v>53</v>
      </c>
      <c r="X71" s="10"/>
      <c r="Y71" s="8"/>
      <c r="Z71" s="8"/>
      <c r="AA71" s="8"/>
      <c r="AB71" s="8"/>
      <c r="AC71" s="8"/>
      <c r="AD71" s="8"/>
      <c r="AE71" s="8"/>
      <c r="AF71" s="8"/>
      <c r="AG71" s="8"/>
      <c r="AH71" s="205"/>
      <c r="AI71" s="21">
        <f t="shared" si="7"/>
        <v>0</v>
      </c>
      <c r="AJ71" s="2" t="s">
        <v>53</v>
      </c>
      <c r="AL71" s="73"/>
      <c r="AM71" s="73"/>
      <c r="AN71" s="73"/>
      <c r="AO71" s="73"/>
      <c r="AP71" s="73"/>
      <c r="AQ71" s="73"/>
      <c r="AR71" s="73"/>
      <c r="AS71" s="73"/>
      <c r="AT71" s="271"/>
      <c r="AU71" s="73">
        <f t="shared" si="4"/>
        <v>0</v>
      </c>
      <c r="AV71" s="2" t="s">
        <v>53</v>
      </c>
      <c r="AX71" s="91">
        <f t="shared" si="5"/>
        <v>10.5</v>
      </c>
      <c r="AY71" s="2" t="s">
        <v>53</v>
      </c>
    </row>
    <row r="72" spans="2:51" ht="15">
      <c r="B72" s="5"/>
      <c r="C72" s="408" t="s">
        <v>168</v>
      </c>
      <c r="D72" s="409"/>
      <c r="E72" s="409"/>
      <c r="F72" s="410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285"/>
      <c r="S72" s="33"/>
      <c r="T72" s="33"/>
      <c r="U72" s="33"/>
      <c r="V72" s="40">
        <f t="shared" si="6"/>
        <v>0</v>
      </c>
      <c r="W72" s="2" t="s">
        <v>53</v>
      </c>
      <c r="X72" s="10"/>
      <c r="Y72" s="8"/>
      <c r="Z72" s="8"/>
      <c r="AA72" s="8"/>
      <c r="AB72" s="8"/>
      <c r="AC72" s="8"/>
      <c r="AD72" s="8"/>
      <c r="AE72" s="8"/>
      <c r="AF72" s="8"/>
      <c r="AG72" s="8"/>
      <c r="AH72" s="205"/>
      <c r="AI72" s="21">
        <f t="shared" si="7"/>
        <v>0</v>
      </c>
      <c r="AJ72" s="2"/>
      <c r="AL72" s="73"/>
      <c r="AM72" s="73"/>
      <c r="AN72" s="73"/>
      <c r="AO72" s="73"/>
      <c r="AP72" s="73"/>
      <c r="AQ72" s="73"/>
      <c r="AR72" s="73"/>
      <c r="AS72" s="73"/>
      <c r="AT72" s="271"/>
      <c r="AU72" s="73">
        <f t="shared" si="4"/>
        <v>0</v>
      </c>
      <c r="AV72" s="2"/>
      <c r="AX72" s="91">
        <f t="shared" si="5"/>
        <v>0</v>
      </c>
      <c r="AY72" s="2" t="s">
        <v>53</v>
      </c>
    </row>
    <row r="73" spans="2:51" ht="15">
      <c r="B73" s="5"/>
      <c r="C73" s="169"/>
      <c r="D73" s="170"/>
      <c r="E73" s="170"/>
      <c r="F73" s="171"/>
      <c r="G73" s="109"/>
      <c r="H73" s="110"/>
      <c r="I73" s="110"/>
      <c r="J73" s="110"/>
      <c r="K73" s="110"/>
      <c r="L73" s="111"/>
      <c r="M73" s="33"/>
      <c r="N73" s="33"/>
      <c r="O73" s="33"/>
      <c r="P73" s="33"/>
      <c r="Q73" s="33"/>
      <c r="R73" s="33"/>
      <c r="S73" s="33"/>
      <c r="T73" s="33"/>
      <c r="U73" s="33"/>
      <c r="V73" s="40">
        <f t="shared" si="6"/>
        <v>0</v>
      </c>
      <c r="W73" s="2"/>
      <c r="X73" s="10"/>
      <c r="Y73" s="8"/>
      <c r="Z73" s="8"/>
      <c r="AA73" s="8"/>
      <c r="AB73" s="8"/>
      <c r="AC73" s="8"/>
      <c r="AD73" s="8"/>
      <c r="AE73" s="8"/>
      <c r="AF73" s="8"/>
      <c r="AG73" s="8"/>
      <c r="AH73" s="205"/>
      <c r="AI73" s="21">
        <f t="shared" si="7"/>
        <v>0</v>
      </c>
      <c r="AJ73" s="2"/>
      <c r="AL73" s="73"/>
      <c r="AM73" s="73"/>
      <c r="AN73" s="73"/>
      <c r="AO73" s="73"/>
      <c r="AP73" s="73"/>
      <c r="AQ73" s="73"/>
      <c r="AR73" s="73"/>
      <c r="AS73" s="73"/>
      <c r="AT73" s="271"/>
      <c r="AU73" s="73">
        <f t="shared" si="4"/>
        <v>0</v>
      </c>
      <c r="AV73" s="2"/>
      <c r="AX73" s="91">
        <f t="shared" si="5"/>
        <v>0</v>
      </c>
      <c r="AY73" s="2"/>
    </row>
    <row r="74" spans="2:51" ht="15.75" customHeight="1">
      <c r="B74" s="5"/>
      <c r="C74" s="463" t="s">
        <v>67</v>
      </c>
      <c r="D74" s="463"/>
      <c r="E74" s="463"/>
      <c r="F74" s="463"/>
      <c r="G74" s="397"/>
      <c r="H74" s="406"/>
      <c r="I74" s="406"/>
      <c r="J74" s="406"/>
      <c r="K74" s="406"/>
      <c r="L74" s="407"/>
      <c r="M74" s="103"/>
      <c r="N74" s="103"/>
      <c r="O74" s="103"/>
      <c r="P74" s="103"/>
      <c r="Q74" s="103"/>
      <c r="R74" s="103"/>
      <c r="S74" s="103"/>
      <c r="T74" s="103"/>
      <c r="U74" s="103"/>
      <c r="V74" s="40">
        <f t="shared" si="6"/>
        <v>0</v>
      </c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206"/>
      <c r="AI74" s="21">
        <f t="shared" si="7"/>
        <v>0</v>
      </c>
      <c r="AJ74" s="103"/>
      <c r="AL74" s="91"/>
      <c r="AM74" s="91"/>
      <c r="AN74" s="91"/>
      <c r="AO74" s="91"/>
      <c r="AP74" s="91"/>
      <c r="AQ74" s="91"/>
      <c r="AR74" s="91"/>
      <c r="AS74" s="91"/>
      <c r="AT74" s="275"/>
      <c r="AU74" s="73">
        <f t="shared" si="4"/>
        <v>0</v>
      </c>
      <c r="AV74" s="103"/>
      <c r="AX74" s="91">
        <f t="shared" si="5"/>
        <v>0</v>
      </c>
      <c r="AY74" s="103"/>
    </row>
    <row r="75" spans="2:51" ht="15.75" customHeight="1">
      <c r="B75" s="5"/>
      <c r="C75" s="243"/>
      <c r="D75" s="243"/>
      <c r="E75" s="243"/>
      <c r="F75" s="243"/>
      <c r="G75" s="240"/>
      <c r="H75" s="241"/>
      <c r="I75" s="241"/>
      <c r="J75" s="241"/>
      <c r="K75" s="241"/>
      <c r="L75" s="242"/>
      <c r="M75" s="103"/>
      <c r="N75" s="103"/>
      <c r="O75" s="103"/>
      <c r="P75" s="103"/>
      <c r="Q75" s="103"/>
      <c r="R75" s="103"/>
      <c r="S75" s="103"/>
      <c r="T75" s="103"/>
      <c r="U75" s="103"/>
      <c r="V75" s="40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206"/>
      <c r="AI75" s="21"/>
      <c r="AJ75" s="103"/>
      <c r="AL75" s="91"/>
      <c r="AM75" s="91"/>
      <c r="AN75" s="91"/>
      <c r="AO75" s="91"/>
      <c r="AP75" s="91"/>
      <c r="AQ75" s="91"/>
      <c r="AR75" s="91"/>
      <c r="AS75" s="91"/>
      <c r="AT75" s="275"/>
      <c r="AU75" s="73"/>
      <c r="AV75" s="103"/>
      <c r="AX75" s="91"/>
      <c r="AY75" s="103"/>
    </row>
    <row r="76" spans="2:51" ht="15.75">
      <c r="B76" s="5" t="s">
        <v>341</v>
      </c>
      <c r="C76" s="400" t="s">
        <v>283</v>
      </c>
      <c r="D76" s="401"/>
      <c r="E76" s="401"/>
      <c r="F76" s="402"/>
      <c r="G76" s="246">
        <v>2</v>
      </c>
      <c r="H76" s="246">
        <v>2</v>
      </c>
      <c r="I76" s="246">
        <v>1</v>
      </c>
      <c r="J76" s="246">
        <v>1</v>
      </c>
      <c r="K76" s="246"/>
      <c r="L76" s="246">
        <v>1</v>
      </c>
      <c r="M76" s="246">
        <v>2</v>
      </c>
      <c r="N76" s="246">
        <v>1</v>
      </c>
      <c r="O76" s="246"/>
      <c r="P76" s="246">
        <v>1</v>
      </c>
      <c r="Q76" s="246">
        <v>8</v>
      </c>
      <c r="R76" s="103"/>
      <c r="S76" s="58"/>
      <c r="T76" s="103"/>
      <c r="U76" s="103"/>
      <c r="V76" s="40">
        <f>SUM(G76:U76)</f>
        <v>19</v>
      </c>
      <c r="W76" s="247" t="s">
        <v>281</v>
      </c>
      <c r="X76" s="37"/>
      <c r="Y76" s="246">
        <v>1</v>
      </c>
      <c r="Z76" s="246">
        <v>1</v>
      </c>
      <c r="AA76" s="246">
        <v>1</v>
      </c>
      <c r="AB76" s="246">
        <v>2</v>
      </c>
      <c r="AC76" s="246">
        <v>1</v>
      </c>
      <c r="AD76" s="246">
        <v>5</v>
      </c>
      <c r="AE76" s="246">
        <v>2</v>
      </c>
      <c r="AF76" s="103"/>
      <c r="AG76" s="103"/>
      <c r="AH76" s="206"/>
      <c r="AI76" s="21">
        <f>SUM(Y76:AH76)</f>
        <v>13</v>
      </c>
      <c r="AJ76" s="247" t="s">
        <v>281</v>
      </c>
      <c r="AL76" s="270">
        <v>1</v>
      </c>
      <c r="AM76" s="270">
        <v>1</v>
      </c>
      <c r="AN76" s="270">
        <v>2</v>
      </c>
      <c r="AO76" s="270">
        <v>2</v>
      </c>
      <c r="AP76" s="270">
        <v>1</v>
      </c>
      <c r="AQ76" s="270">
        <v>7</v>
      </c>
      <c r="AR76" s="41"/>
      <c r="AS76" s="41"/>
      <c r="AT76" s="276"/>
      <c r="AU76" s="73">
        <f aca="true" t="shared" si="8" ref="AU76:AU107">SUM(AL76:AT76)</f>
        <v>14</v>
      </c>
      <c r="AV76" s="247" t="s">
        <v>281</v>
      </c>
      <c r="AX76" s="91">
        <f aca="true" t="shared" si="9" ref="AX76:AX107">V76+AI76+AU76</f>
        <v>46</v>
      </c>
      <c r="AY76" s="247" t="s">
        <v>281</v>
      </c>
    </row>
    <row r="77" spans="2:51" ht="15.75">
      <c r="B77" s="5"/>
      <c r="C77" s="463" t="s">
        <v>266</v>
      </c>
      <c r="D77" s="463"/>
      <c r="E77" s="463"/>
      <c r="F77" s="463"/>
      <c r="G77" s="397" t="s">
        <v>135</v>
      </c>
      <c r="H77" s="406"/>
      <c r="I77" s="406"/>
      <c r="J77" s="406"/>
      <c r="K77" s="406"/>
      <c r="L77" s="407"/>
      <c r="M77" s="103"/>
      <c r="N77" s="103"/>
      <c r="O77" s="103"/>
      <c r="P77" s="103"/>
      <c r="Q77" s="103"/>
      <c r="R77" s="103"/>
      <c r="S77" s="103"/>
      <c r="T77" s="103"/>
      <c r="U77" s="103"/>
      <c r="V77" s="40">
        <f t="shared" si="6"/>
        <v>0</v>
      </c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206"/>
      <c r="AI77" s="21">
        <f t="shared" si="7"/>
        <v>0</v>
      </c>
      <c r="AJ77" s="103"/>
      <c r="AL77" s="91"/>
      <c r="AM77" s="91"/>
      <c r="AN77" s="91"/>
      <c r="AO77" s="91"/>
      <c r="AP77" s="91"/>
      <c r="AQ77" s="91"/>
      <c r="AR77" s="91"/>
      <c r="AS77" s="91"/>
      <c r="AT77" s="275"/>
      <c r="AU77" s="73">
        <f t="shared" si="8"/>
        <v>0</v>
      </c>
      <c r="AV77" s="103"/>
      <c r="AX77" s="91">
        <f t="shared" si="9"/>
        <v>0</v>
      </c>
      <c r="AY77" s="103"/>
    </row>
    <row r="78" spans="2:51" ht="15.75">
      <c r="B78" s="5"/>
      <c r="C78" s="199"/>
      <c r="D78" s="199"/>
      <c r="E78" s="199"/>
      <c r="F78" s="199"/>
      <c r="G78" s="200"/>
      <c r="H78" s="197"/>
      <c r="I78" s="197"/>
      <c r="J78" s="197"/>
      <c r="K78" s="197"/>
      <c r="L78" s="198"/>
      <c r="M78" s="103"/>
      <c r="N78" s="103"/>
      <c r="O78" s="103"/>
      <c r="P78" s="103"/>
      <c r="Q78" s="103"/>
      <c r="R78" s="103"/>
      <c r="S78" s="103"/>
      <c r="T78" s="103"/>
      <c r="U78" s="103"/>
      <c r="V78" s="40">
        <f t="shared" si="6"/>
        <v>0</v>
      </c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206"/>
      <c r="AI78" s="21">
        <f t="shared" si="7"/>
        <v>0</v>
      </c>
      <c r="AJ78" s="103"/>
      <c r="AL78" s="91"/>
      <c r="AM78" s="91"/>
      <c r="AN78" s="91"/>
      <c r="AO78" s="91"/>
      <c r="AP78" s="91"/>
      <c r="AQ78" s="91"/>
      <c r="AR78" s="91"/>
      <c r="AS78" s="91"/>
      <c r="AT78" s="275"/>
      <c r="AU78" s="73">
        <f t="shared" si="8"/>
        <v>0</v>
      </c>
      <c r="AV78" s="103"/>
      <c r="AX78" s="91">
        <f t="shared" si="9"/>
        <v>0</v>
      </c>
      <c r="AY78" s="103"/>
    </row>
    <row r="79" spans="2:51" ht="15.75">
      <c r="B79" s="5"/>
      <c r="C79" s="463" t="s">
        <v>68</v>
      </c>
      <c r="D79" s="463"/>
      <c r="E79" s="463"/>
      <c r="F79" s="463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40">
        <f t="shared" si="6"/>
        <v>0</v>
      </c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211"/>
      <c r="AI79" s="21">
        <f t="shared" si="7"/>
        <v>0</v>
      </c>
      <c r="AJ79" s="60"/>
      <c r="AL79" s="91"/>
      <c r="AM79" s="91"/>
      <c r="AN79" s="91"/>
      <c r="AO79" s="91"/>
      <c r="AP79" s="91"/>
      <c r="AQ79" s="91"/>
      <c r="AR79" s="91"/>
      <c r="AS79" s="91"/>
      <c r="AT79" s="275"/>
      <c r="AU79" s="73">
        <f t="shared" si="8"/>
        <v>0</v>
      </c>
      <c r="AV79" s="60"/>
      <c r="AX79" s="91">
        <f t="shared" si="9"/>
        <v>0</v>
      </c>
      <c r="AY79" s="60"/>
    </row>
    <row r="80" spans="2:51" ht="36" customHeight="1">
      <c r="B80" s="5" t="s">
        <v>360</v>
      </c>
      <c r="C80" s="462" t="s">
        <v>136</v>
      </c>
      <c r="D80" s="406"/>
      <c r="E80" s="406"/>
      <c r="F80" s="406"/>
      <c r="G80" s="100"/>
      <c r="H80" s="100"/>
      <c r="I80" s="254">
        <v>1</v>
      </c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1"/>
      <c r="U80" s="63"/>
      <c r="V80" s="40">
        <f t="shared" si="6"/>
        <v>1</v>
      </c>
      <c r="W80" s="62" t="s">
        <v>147</v>
      </c>
      <c r="X80" s="37"/>
      <c r="Y80" s="64"/>
      <c r="Z80" s="64"/>
      <c r="AA80" s="64"/>
      <c r="AB80" s="64"/>
      <c r="AC80" s="235">
        <v>1</v>
      </c>
      <c r="AD80" s="64"/>
      <c r="AE80" s="235">
        <v>1</v>
      </c>
      <c r="AF80" s="103"/>
      <c r="AG80" s="103"/>
      <c r="AH80" s="206"/>
      <c r="AI80" s="21">
        <f t="shared" si="7"/>
        <v>2</v>
      </c>
      <c r="AJ80" s="62" t="s">
        <v>147</v>
      </c>
      <c r="AL80" s="91"/>
      <c r="AM80" s="91"/>
      <c r="AN80" s="224">
        <v>1</v>
      </c>
      <c r="AO80" s="91"/>
      <c r="AP80" s="224">
        <v>1</v>
      </c>
      <c r="AQ80" s="91"/>
      <c r="AR80" s="91"/>
      <c r="AS80" s="91"/>
      <c r="AT80" s="275"/>
      <c r="AU80" s="73">
        <f t="shared" si="8"/>
        <v>2</v>
      </c>
      <c r="AV80" s="62" t="s">
        <v>147</v>
      </c>
      <c r="AX80" s="91">
        <f t="shared" si="9"/>
        <v>5</v>
      </c>
      <c r="AY80" s="62" t="s">
        <v>147</v>
      </c>
    </row>
    <row r="81" spans="2:51" ht="35.25" customHeight="1">
      <c r="B81" s="5" t="s">
        <v>361</v>
      </c>
      <c r="C81" s="462" t="s">
        <v>137</v>
      </c>
      <c r="D81" s="406"/>
      <c r="E81" s="406"/>
      <c r="F81" s="406"/>
      <c r="G81" s="100"/>
      <c r="H81" s="100"/>
      <c r="I81" s="254">
        <v>1</v>
      </c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1"/>
      <c r="U81" s="63"/>
      <c r="V81" s="40">
        <f t="shared" si="6"/>
        <v>1</v>
      </c>
      <c r="W81" s="62" t="s">
        <v>147</v>
      </c>
      <c r="X81" s="37"/>
      <c r="Y81" s="64"/>
      <c r="Z81" s="64"/>
      <c r="AA81" s="64"/>
      <c r="AB81" s="64"/>
      <c r="AC81" s="64"/>
      <c r="AD81" s="64"/>
      <c r="AE81" s="64"/>
      <c r="AF81" s="103"/>
      <c r="AG81" s="103"/>
      <c r="AH81" s="206"/>
      <c r="AI81" s="21">
        <f t="shared" si="7"/>
        <v>0</v>
      </c>
      <c r="AJ81" s="62" t="s">
        <v>147</v>
      </c>
      <c r="AL81" s="91"/>
      <c r="AM81" s="91"/>
      <c r="AN81" s="91"/>
      <c r="AO81" s="91"/>
      <c r="AP81" s="91"/>
      <c r="AQ81" s="91"/>
      <c r="AR81" s="91"/>
      <c r="AS81" s="91"/>
      <c r="AT81" s="275"/>
      <c r="AU81" s="73">
        <f t="shared" si="8"/>
        <v>0</v>
      </c>
      <c r="AV81" s="62" t="s">
        <v>147</v>
      </c>
      <c r="AX81" s="91">
        <f t="shared" si="9"/>
        <v>1</v>
      </c>
      <c r="AY81" s="62" t="s">
        <v>147</v>
      </c>
    </row>
    <row r="82" spans="2:51" ht="37.5" customHeight="1">
      <c r="B82" s="5" t="s">
        <v>362</v>
      </c>
      <c r="C82" s="462" t="s">
        <v>138</v>
      </c>
      <c r="D82" s="406"/>
      <c r="E82" s="406"/>
      <c r="F82" s="406"/>
      <c r="G82" s="100"/>
      <c r="H82" s="100"/>
      <c r="I82" s="254">
        <v>2</v>
      </c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1"/>
      <c r="U82" s="63"/>
      <c r="V82" s="40">
        <f t="shared" si="6"/>
        <v>2</v>
      </c>
      <c r="W82" s="62" t="s">
        <v>147</v>
      </c>
      <c r="X82" s="37"/>
      <c r="Y82" s="64"/>
      <c r="Z82" s="64"/>
      <c r="AA82" s="64"/>
      <c r="AB82" s="64"/>
      <c r="AC82" s="64"/>
      <c r="AD82" s="64"/>
      <c r="AE82" s="235">
        <v>2</v>
      </c>
      <c r="AF82" s="103"/>
      <c r="AG82" s="103"/>
      <c r="AH82" s="206"/>
      <c r="AI82" s="21">
        <f t="shared" si="7"/>
        <v>2</v>
      </c>
      <c r="AJ82" s="62" t="s">
        <v>147</v>
      </c>
      <c r="AL82" s="91"/>
      <c r="AM82" s="91"/>
      <c r="AN82" s="224">
        <v>2</v>
      </c>
      <c r="AO82" s="91"/>
      <c r="AP82" s="91"/>
      <c r="AQ82" s="91"/>
      <c r="AR82" s="91"/>
      <c r="AS82" s="91"/>
      <c r="AT82" s="275"/>
      <c r="AU82" s="73">
        <f t="shared" si="8"/>
        <v>2</v>
      </c>
      <c r="AV82" s="62" t="s">
        <v>147</v>
      </c>
      <c r="AX82" s="91">
        <f t="shared" si="9"/>
        <v>6</v>
      </c>
      <c r="AY82" s="62" t="s">
        <v>147</v>
      </c>
    </row>
    <row r="83" spans="2:51" ht="15.75" customHeight="1">
      <c r="B83" s="5" t="s">
        <v>363</v>
      </c>
      <c r="C83" s="462" t="s">
        <v>139</v>
      </c>
      <c r="D83" s="406"/>
      <c r="E83" s="406"/>
      <c r="F83" s="406"/>
      <c r="G83" s="100"/>
      <c r="H83" s="100"/>
      <c r="I83" s="254">
        <v>1</v>
      </c>
      <c r="J83" s="100"/>
      <c r="K83" s="100"/>
      <c r="L83" s="254">
        <v>1</v>
      </c>
      <c r="M83" s="100"/>
      <c r="N83" s="254">
        <v>1</v>
      </c>
      <c r="O83" s="100"/>
      <c r="P83" s="254">
        <v>1</v>
      </c>
      <c r="Q83" s="100"/>
      <c r="R83" s="100"/>
      <c r="S83" s="100"/>
      <c r="T83" s="101"/>
      <c r="U83" s="63"/>
      <c r="V83" s="40">
        <f t="shared" si="6"/>
        <v>4</v>
      </c>
      <c r="W83" s="62" t="s">
        <v>147</v>
      </c>
      <c r="X83" s="37"/>
      <c r="Y83" s="64"/>
      <c r="Z83" s="235">
        <v>1</v>
      </c>
      <c r="AA83" s="235">
        <v>1</v>
      </c>
      <c r="AB83" s="235">
        <v>1</v>
      </c>
      <c r="AC83" s="235">
        <v>1</v>
      </c>
      <c r="AD83" s="64"/>
      <c r="AE83" s="235">
        <v>1</v>
      </c>
      <c r="AF83" s="103"/>
      <c r="AG83" s="103"/>
      <c r="AH83" s="206"/>
      <c r="AI83" s="21">
        <f t="shared" si="7"/>
        <v>5</v>
      </c>
      <c r="AJ83" s="62" t="s">
        <v>147</v>
      </c>
      <c r="AL83" s="224">
        <v>1</v>
      </c>
      <c r="AM83" s="224">
        <v>1</v>
      </c>
      <c r="AN83" s="224">
        <v>1</v>
      </c>
      <c r="AO83" s="91"/>
      <c r="AP83" s="224">
        <v>1</v>
      </c>
      <c r="AQ83" s="91"/>
      <c r="AR83" s="91"/>
      <c r="AS83" s="91"/>
      <c r="AT83" s="275"/>
      <c r="AU83" s="73">
        <f t="shared" si="8"/>
        <v>4</v>
      </c>
      <c r="AV83" s="62" t="s">
        <v>147</v>
      </c>
      <c r="AX83" s="91">
        <f t="shared" si="9"/>
        <v>13</v>
      </c>
      <c r="AY83" s="62" t="s">
        <v>147</v>
      </c>
    </row>
    <row r="84" spans="2:51" ht="15.75">
      <c r="B84" s="5"/>
      <c r="C84" s="68"/>
      <c r="D84" s="69" t="s">
        <v>140</v>
      </c>
      <c r="E84" s="94"/>
      <c r="F84" s="94"/>
      <c r="G84" s="100"/>
      <c r="H84" s="100"/>
      <c r="I84" s="254">
        <v>1</v>
      </c>
      <c r="J84" s="100"/>
      <c r="K84" s="100"/>
      <c r="L84" s="254">
        <v>1</v>
      </c>
      <c r="M84" s="100"/>
      <c r="N84" s="254">
        <v>1</v>
      </c>
      <c r="O84" s="100"/>
      <c r="P84" s="254">
        <v>1</v>
      </c>
      <c r="Q84" s="100"/>
      <c r="R84" s="100"/>
      <c r="S84" s="100"/>
      <c r="T84" s="101"/>
      <c r="U84" s="63"/>
      <c r="V84" s="40">
        <f t="shared" si="6"/>
        <v>4</v>
      </c>
      <c r="W84" s="62" t="s">
        <v>147</v>
      </c>
      <c r="X84" s="37"/>
      <c r="Y84" s="64"/>
      <c r="Z84" s="235">
        <v>1</v>
      </c>
      <c r="AA84" s="235">
        <v>1</v>
      </c>
      <c r="AB84" s="235">
        <v>1</v>
      </c>
      <c r="AC84" s="235">
        <v>1</v>
      </c>
      <c r="AD84" s="64"/>
      <c r="AE84" s="235">
        <v>1</v>
      </c>
      <c r="AF84" s="103"/>
      <c r="AG84" s="103"/>
      <c r="AH84" s="206"/>
      <c r="AI84" s="21">
        <f t="shared" si="7"/>
        <v>5</v>
      </c>
      <c r="AJ84" s="62" t="s">
        <v>147</v>
      </c>
      <c r="AL84" s="224">
        <v>1</v>
      </c>
      <c r="AM84" s="224">
        <v>1</v>
      </c>
      <c r="AN84" s="224">
        <v>1</v>
      </c>
      <c r="AO84" s="91"/>
      <c r="AP84" s="224">
        <v>1</v>
      </c>
      <c r="AQ84" s="91"/>
      <c r="AR84" s="91"/>
      <c r="AS84" s="91"/>
      <c r="AT84" s="275"/>
      <c r="AU84" s="73">
        <f t="shared" si="8"/>
        <v>4</v>
      </c>
      <c r="AV84" s="62" t="s">
        <v>147</v>
      </c>
      <c r="AX84" s="91">
        <f t="shared" si="9"/>
        <v>13</v>
      </c>
      <c r="AY84" s="62" t="s">
        <v>147</v>
      </c>
    </row>
    <row r="85" spans="2:51" ht="15.75">
      <c r="B85" s="5"/>
      <c r="C85" s="68"/>
      <c r="D85" s="69" t="s">
        <v>164</v>
      </c>
      <c r="E85" s="94"/>
      <c r="F85" s="94"/>
      <c r="G85" s="100"/>
      <c r="H85" s="100"/>
      <c r="I85" s="254">
        <v>1</v>
      </c>
      <c r="J85" s="100"/>
      <c r="K85" s="100"/>
      <c r="L85" s="254">
        <v>1</v>
      </c>
      <c r="M85" s="100"/>
      <c r="N85" s="254">
        <v>1</v>
      </c>
      <c r="O85" s="100"/>
      <c r="P85" s="254">
        <v>1</v>
      </c>
      <c r="Q85" s="100"/>
      <c r="R85" s="100"/>
      <c r="S85" s="100"/>
      <c r="T85" s="101"/>
      <c r="U85" s="63"/>
      <c r="V85" s="40">
        <f t="shared" si="6"/>
        <v>4</v>
      </c>
      <c r="W85" s="62" t="s">
        <v>147</v>
      </c>
      <c r="X85" s="37"/>
      <c r="Y85" s="64"/>
      <c r="Z85" s="235">
        <v>1</v>
      </c>
      <c r="AA85" s="235">
        <v>1</v>
      </c>
      <c r="AB85" s="235">
        <v>1</v>
      </c>
      <c r="AC85" s="235">
        <v>1</v>
      </c>
      <c r="AD85" s="64"/>
      <c r="AE85" s="235">
        <v>1</v>
      </c>
      <c r="AF85" s="103"/>
      <c r="AG85" s="103"/>
      <c r="AH85" s="206"/>
      <c r="AI85" s="21">
        <f t="shared" si="7"/>
        <v>5</v>
      </c>
      <c r="AJ85" s="62" t="s">
        <v>147</v>
      </c>
      <c r="AL85" s="224">
        <v>1</v>
      </c>
      <c r="AM85" s="224">
        <v>1</v>
      </c>
      <c r="AN85" s="224">
        <v>1</v>
      </c>
      <c r="AO85" s="91"/>
      <c r="AP85" s="224">
        <v>1</v>
      </c>
      <c r="AQ85" s="91"/>
      <c r="AR85" s="91"/>
      <c r="AS85" s="91"/>
      <c r="AT85" s="275"/>
      <c r="AU85" s="73">
        <f t="shared" si="8"/>
        <v>4</v>
      </c>
      <c r="AV85" s="62" t="s">
        <v>147</v>
      </c>
      <c r="AX85" s="91">
        <f t="shared" si="9"/>
        <v>13</v>
      </c>
      <c r="AY85" s="62" t="s">
        <v>147</v>
      </c>
    </row>
    <row r="86" spans="2:51" ht="15.75">
      <c r="B86" s="5"/>
      <c r="C86" s="68"/>
      <c r="D86" s="69" t="s">
        <v>141</v>
      </c>
      <c r="E86" s="94"/>
      <c r="F86" s="94"/>
      <c r="G86" s="100"/>
      <c r="H86" s="100"/>
      <c r="I86" s="254">
        <v>1</v>
      </c>
      <c r="J86" s="100"/>
      <c r="K86" s="100"/>
      <c r="L86" s="254">
        <v>1</v>
      </c>
      <c r="M86" s="100"/>
      <c r="N86" s="254">
        <v>1</v>
      </c>
      <c r="O86" s="100"/>
      <c r="P86" s="254">
        <v>1</v>
      </c>
      <c r="Q86" s="100"/>
      <c r="R86" s="100"/>
      <c r="S86" s="100"/>
      <c r="T86" s="101"/>
      <c r="U86" s="63"/>
      <c r="V86" s="40">
        <f t="shared" si="6"/>
        <v>4</v>
      </c>
      <c r="W86" s="62" t="s">
        <v>147</v>
      </c>
      <c r="X86" s="37"/>
      <c r="Y86" s="64"/>
      <c r="Z86" s="235">
        <v>1</v>
      </c>
      <c r="AA86" s="235">
        <v>1</v>
      </c>
      <c r="AB86" s="235">
        <v>1</v>
      </c>
      <c r="AC86" s="235">
        <v>1</v>
      </c>
      <c r="AD86" s="64"/>
      <c r="AE86" s="235">
        <v>1</v>
      </c>
      <c r="AF86" s="103"/>
      <c r="AG86" s="103"/>
      <c r="AH86" s="206"/>
      <c r="AI86" s="21">
        <f t="shared" si="7"/>
        <v>5</v>
      </c>
      <c r="AJ86" s="62" t="s">
        <v>147</v>
      </c>
      <c r="AL86" s="224">
        <v>1</v>
      </c>
      <c r="AM86" s="224">
        <v>1</v>
      </c>
      <c r="AN86" s="224">
        <v>1</v>
      </c>
      <c r="AO86" s="91"/>
      <c r="AP86" s="224">
        <v>1</v>
      </c>
      <c r="AQ86" s="91"/>
      <c r="AR86" s="91"/>
      <c r="AS86" s="91"/>
      <c r="AT86" s="275"/>
      <c r="AU86" s="73">
        <f t="shared" si="8"/>
        <v>4</v>
      </c>
      <c r="AV86" s="62" t="s">
        <v>147</v>
      </c>
      <c r="AX86" s="91">
        <f t="shared" si="9"/>
        <v>13</v>
      </c>
      <c r="AY86" s="62" t="s">
        <v>147</v>
      </c>
    </row>
    <row r="87" spans="2:51" ht="15.75">
      <c r="B87" s="5" t="s">
        <v>364</v>
      </c>
      <c r="C87" s="68"/>
      <c r="D87" s="69" t="s">
        <v>156</v>
      </c>
      <c r="E87" s="94"/>
      <c r="F87" s="94"/>
      <c r="G87" s="100"/>
      <c r="H87" s="100"/>
      <c r="I87" s="254">
        <v>1</v>
      </c>
      <c r="J87" s="100"/>
      <c r="K87" s="100"/>
      <c r="L87" s="254">
        <v>1</v>
      </c>
      <c r="M87" s="100"/>
      <c r="N87" s="254">
        <v>1</v>
      </c>
      <c r="O87" s="100"/>
      <c r="P87" s="254">
        <v>1</v>
      </c>
      <c r="Q87" s="100"/>
      <c r="R87" s="100"/>
      <c r="S87" s="100"/>
      <c r="T87" s="101"/>
      <c r="U87" s="63"/>
      <c r="V87" s="40">
        <f t="shared" si="6"/>
        <v>4</v>
      </c>
      <c r="W87" s="62" t="s">
        <v>147</v>
      </c>
      <c r="X87" s="37"/>
      <c r="Y87" s="64"/>
      <c r="Z87" s="235">
        <v>1</v>
      </c>
      <c r="AA87" s="235">
        <v>1</v>
      </c>
      <c r="AB87" s="235">
        <v>1</v>
      </c>
      <c r="AC87" s="235">
        <v>1</v>
      </c>
      <c r="AD87" s="64"/>
      <c r="AE87" s="235">
        <v>1</v>
      </c>
      <c r="AF87" s="103"/>
      <c r="AG87" s="103"/>
      <c r="AH87" s="206"/>
      <c r="AI87" s="21">
        <f t="shared" si="7"/>
        <v>5</v>
      </c>
      <c r="AJ87" s="62" t="s">
        <v>147</v>
      </c>
      <c r="AL87" s="224">
        <v>1</v>
      </c>
      <c r="AM87" s="224">
        <v>1</v>
      </c>
      <c r="AN87" s="224">
        <v>1</v>
      </c>
      <c r="AO87" s="91"/>
      <c r="AP87" s="224">
        <v>1</v>
      </c>
      <c r="AQ87" s="91"/>
      <c r="AR87" s="251">
        <v>1</v>
      </c>
      <c r="AS87" s="91"/>
      <c r="AT87" s="275"/>
      <c r="AU87" s="73">
        <f t="shared" si="8"/>
        <v>5</v>
      </c>
      <c r="AV87" s="62" t="s">
        <v>147</v>
      </c>
      <c r="AX87" s="91">
        <f t="shared" si="9"/>
        <v>14</v>
      </c>
      <c r="AY87" s="62" t="s">
        <v>147</v>
      </c>
    </row>
    <row r="88" spans="2:51" ht="31.5" customHeight="1">
      <c r="B88" s="5" t="s">
        <v>365</v>
      </c>
      <c r="C88" s="462" t="s">
        <v>142</v>
      </c>
      <c r="D88" s="406"/>
      <c r="E88" s="406"/>
      <c r="F88" s="406"/>
      <c r="G88" s="254">
        <v>1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1"/>
      <c r="U88" s="63"/>
      <c r="V88" s="40">
        <f t="shared" si="6"/>
        <v>1</v>
      </c>
      <c r="W88" s="62" t="s">
        <v>147</v>
      </c>
      <c r="X88" s="37"/>
      <c r="Y88" s="64"/>
      <c r="Z88" s="64"/>
      <c r="AA88" s="64"/>
      <c r="AB88" s="64"/>
      <c r="AC88" s="64"/>
      <c r="AD88" s="64"/>
      <c r="AE88" s="64"/>
      <c r="AF88" s="103"/>
      <c r="AG88" s="103"/>
      <c r="AH88" s="206"/>
      <c r="AI88" s="21">
        <f t="shared" si="7"/>
        <v>0</v>
      </c>
      <c r="AJ88" s="62" t="s">
        <v>147</v>
      </c>
      <c r="AL88" s="91"/>
      <c r="AM88" s="91"/>
      <c r="AN88" s="91"/>
      <c r="AO88" s="91"/>
      <c r="AP88" s="91"/>
      <c r="AQ88" s="91"/>
      <c r="AR88" s="91"/>
      <c r="AS88" s="91"/>
      <c r="AT88" s="275"/>
      <c r="AU88" s="73">
        <f t="shared" si="8"/>
        <v>0</v>
      </c>
      <c r="AV88" s="62" t="s">
        <v>147</v>
      </c>
      <c r="AX88" s="91">
        <f t="shared" si="9"/>
        <v>1</v>
      </c>
      <c r="AY88" s="62" t="s">
        <v>147</v>
      </c>
    </row>
    <row r="89" spans="2:51" ht="30.75" customHeight="1">
      <c r="B89" s="5" t="s">
        <v>366</v>
      </c>
      <c r="C89" s="462" t="s">
        <v>143</v>
      </c>
      <c r="D89" s="406"/>
      <c r="E89" s="406"/>
      <c r="F89" s="406"/>
      <c r="G89" s="100"/>
      <c r="H89" s="254">
        <v>1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1"/>
      <c r="U89" s="63"/>
      <c r="V89" s="40">
        <f t="shared" si="6"/>
        <v>1</v>
      </c>
      <c r="W89" s="62" t="s">
        <v>147</v>
      </c>
      <c r="X89" s="37"/>
      <c r="Y89" s="235">
        <v>1</v>
      </c>
      <c r="Z89" s="64"/>
      <c r="AA89" s="64"/>
      <c r="AB89" s="64"/>
      <c r="AC89" s="64"/>
      <c r="AD89" s="64"/>
      <c r="AE89" s="64"/>
      <c r="AF89" s="103"/>
      <c r="AG89" s="103"/>
      <c r="AH89" s="206"/>
      <c r="AI89" s="21">
        <f t="shared" si="7"/>
        <v>1</v>
      </c>
      <c r="AJ89" s="62" t="s">
        <v>147</v>
      </c>
      <c r="AL89" s="91"/>
      <c r="AM89" s="91"/>
      <c r="AN89" s="91"/>
      <c r="AO89" s="224">
        <v>1</v>
      </c>
      <c r="AP89" s="91"/>
      <c r="AQ89" s="91"/>
      <c r="AR89" s="91"/>
      <c r="AS89" s="91"/>
      <c r="AT89" s="275"/>
      <c r="AU89" s="73">
        <f t="shared" si="8"/>
        <v>1</v>
      </c>
      <c r="AV89" s="62" t="s">
        <v>147</v>
      </c>
      <c r="AX89" s="91">
        <f t="shared" si="9"/>
        <v>3</v>
      </c>
      <c r="AY89" s="62" t="s">
        <v>147</v>
      </c>
    </row>
    <row r="90" spans="2:51" ht="15.75">
      <c r="B90" s="5"/>
      <c r="C90" s="66"/>
      <c r="D90" s="69" t="s">
        <v>140</v>
      </c>
      <c r="E90" s="67"/>
      <c r="F90" s="67"/>
      <c r="G90" s="254">
        <v>1</v>
      </c>
      <c r="H90" s="254">
        <v>1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1"/>
      <c r="U90" s="63"/>
      <c r="V90" s="40">
        <f t="shared" si="6"/>
        <v>2</v>
      </c>
      <c r="W90" s="62" t="s">
        <v>147</v>
      </c>
      <c r="X90" s="37"/>
      <c r="Y90" s="235">
        <v>1</v>
      </c>
      <c r="Z90" s="64"/>
      <c r="AA90" s="64"/>
      <c r="AB90" s="64"/>
      <c r="AC90" s="64"/>
      <c r="AD90" s="64"/>
      <c r="AE90" s="64"/>
      <c r="AF90" s="103"/>
      <c r="AG90" s="103"/>
      <c r="AH90" s="206"/>
      <c r="AI90" s="21">
        <f t="shared" si="7"/>
        <v>1</v>
      </c>
      <c r="AJ90" s="62" t="s">
        <v>147</v>
      </c>
      <c r="AL90" s="91"/>
      <c r="AM90" s="91"/>
      <c r="AN90" s="91"/>
      <c r="AO90" s="224">
        <v>1</v>
      </c>
      <c r="AP90" s="91"/>
      <c r="AQ90" s="91"/>
      <c r="AR90" s="91"/>
      <c r="AS90" s="91"/>
      <c r="AT90" s="275"/>
      <c r="AU90" s="73">
        <f t="shared" si="8"/>
        <v>1</v>
      </c>
      <c r="AV90" s="62" t="s">
        <v>147</v>
      </c>
      <c r="AX90" s="91">
        <f t="shared" si="9"/>
        <v>4</v>
      </c>
      <c r="AY90" s="62" t="s">
        <v>147</v>
      </c>
    </row>
    <row r="91" spans="2:51" ht="15.75">
      <c r="B91" s="5"/>
      <c r="C91" s="66"/>
      <c r="D91" s="69" t="s">
        <v>164</v>
      </c>
      <c r="E91" s="67"/>
      <c r="F91" s="67"/>
      <c r="G91" s="254">
        <v>1</v>
      </c>
      <c r="H91" s="254">
        <v>1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1"/>
      <c r="U91" s="63"/>
      <c r="V91" s="40">
        <f t="shared" si="6"/>
        <v>2</v>
      </c>
      <c r="W91" s="62" t="s">
        <v>147</v>
      </c>
      <c r="X91" s="37"/>
      <c r="Y91" s="235">
        <v>1</v>
      </c>
      <c r="Z91" s="64"/>
      <c r="AA91" s="64"/>
      <c r="AB91" s="64"/>
      <c r="AC91" s="64"/>
      <c r="AD91" s="64"/>
      <c r="AE91" s="64"/>
      <c r="AF91" s="103"/>
      <c r="AG91" s="103"/>
      <c r="AH91" s="206"/>
      <c r="AI91" s="21">
        <f t="shared" si="7"/>
        <v>1</v>
      </c>
      <c r="AJ91" s="62" t="s">
        <v>147</v>
      </c>
      <c r="AL91" s="91"/>
      <c r="AM91" s="91"/>
      <c r="AN91" s="91"/>
      <c r="AO91" s="224">
        <v>1</v>
      </c>
      <c r="AP91" s="91"/>
      <c r="AQ91" s="91"/>
      <c r="AR91" s="91"/>
      <c r="AS91" s="91"/>
      <c r="AT91" s="275"/>
      <c r="AU91" s="73">
        <f t="shared" si="8"/>
        <v>1</v>
      </c>
      <c r="AV91" s="62" t="s">
        <v>147</v>
      </c>
      <c r="AX91" s="91">
        <f t="shared" si="9"/>
        <v>4</v>
      </c>
      <c r="AY91" s="62" t="s">
        <v>147</v>
      </c>
    </row>
    <row r="92" spans="2:51" ht="15.75">
      <c r="B92" s="5" t="s">
        <v>367</v>
      </c>
      <c r="C92" s="66"/>
      <c r="D92" s="69" t="s">
        <v>157</v>
      </c>
      <c r="E92" s="67"/>
      <c r="F92" s="67"/>
      <c r="G92" s="254">
        <v>1</v>
      </c>
      <c r="H92" s="254">
        <v>1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1"/>
      <c r="U92" s="63"/>
      <c r="V92" s="40">
        <f t="shared" si="6"/>
        <v>2</v>
      </c>
      <c r="W92" s="62" t="s">
        <v>147</v>
      </c>
      <c r="X92" s="37"/>
      <c r="Y92" s="235">
        <v>1</v>
      </c>
      <c r="Z92" s="64"/>
      <c r="AA92" s="64"/>
      <c r="AB92" s="64"/>
      <c r="AC92" s="64"/>
      <c r="AD92" s="64"/>
      <c r="AE92" s="64"/>
      <c r="AF92" s="103"/>
      <c r="AG92" s="103"/>
      <c r="AH92" s="206"/>
      <c r="AI92" s="21">
        <f t="shared" si="7"/>
        <v>1</v>
      </c>
      <c r="AJ92" s="62" t="s">
        <v>147</v>
      </c>
      <c r="AL92" s="91"/>
      <c r="AM92" s="91"/>
      <c r="AN92" s="91"/>
      <c r="AO92" s="224">
        <v>1</v>
      </c>
      <c r="AP92" s="91"/>
      <c r="AQ92" s="91"/>
      <c r="AR92" s="91"/>
      <c r="AS92" s="91"/>
      <c r="AT92" s="275"/>
      <c r="AU92" s="73">
        <f t="shared" si="8"/>
        <v>1</v>
      </c>
      <c r="AV92" s="62" t="s">
        <v>147</v>
      </c>
      <c r="AX92" s="91">
        <f t="shared" si="9"/>
        <v>4</v>
      </c>
      <c r="AY92" s="62" t="s">
        <v>147</v>
      </c>
    </row>
    <row r="93" spans="2:51" ht="15.75">
      <c r="B93" s="5" t="s">
        <v>368</v>
      </c>
      <c r="C93" s="462" t="s">
        <v>144</v>
      </c>
      <c r="D93" s="406"/>
      <c r="E93" s="406"/>
      <c r="F93" s="406"/>
      <c r="G93" s="255">
        <v>1</v>
      </c>
      <c r="H93" s="100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101"/>
      <c r="U93" s="63"/>
      <c r="V93" s="40">
        <f t="shared" si="6"/>
        <v>1</v>
      </c>
      <c r="W93" s="62" t="s">
        <v>147</v>
      </c>
      <c r="X93" s="37"/>
      <c r="Y93" s="61"/>
      <c r="Z93" s="64"/>
      <c r="AA93" s="61"/>
      <c r="AB93" s="61"/>
      <c r="AC93" s="61"/>
      <c r="AD93" s="61"/>
      <c r="AE93" s="61"/>
      <c r="AF93" s="103"/>
      <c r="AG93" s="103"/>
      <c r="AH93" s="206"/>
      <c r="AI93" s="21">
        <f t="shared" si="7"/>
        <v>0</v>
      </c>
      <c r="AJ93" s="62" t="s">
        <v>147</v>
      </c>
      <c r="AL93" s="91"/>
      <c r="AM93" s="91"/>
      <c r="AN93" s="224">
        <v>1</v>
      </c>
      <c r="AO93" s="91"/>
      <c r="AP93" s="91"/>
      <c r="AQ93" s="91"/>
      <c r="AR93" s="91"/>
      <c r="AS93" s="91"/>
      <c r="AT93" s="275"/>
      <c r="AU93" s="73">
        <f t="shared" si="8"/>
        <v>1</v>
      </c>
      <c r="AV93" s="62" t="s">
        <v>147</v>
      </c>
      <c r="AX93" s="91">
        <f t="shared" si="9"/>
        <v>2</v>
      </c>
      <c r="AY93" s="62" t="s">
        <v>147</v>
      </c>
    </row>
    <row r="94" spans="2:51" ht="15.75">
      <c r="B94" s="5" t="s">
        <v>369</v>
      </c>
      <c r="C94" s="464" t="s">
        <v>145</v>
      </c>
      <c r="D94" s="406"/>
      <c r="E94" s="406"/>
      <c r="F94" s="406"/>
      <c r="G94" s="254">
        <v>1</v>
      </c>
      <c r="H94" s="100"/>
      <c r="I94" s="254">
        <v>1</v>
      </c>
      <c r="J94" s="100"/>
      <c r="K94" s="100"/>
      <c r="L94" s="254">
        <v>1</v>
      </c>
      <c r="M94" s="254">
        <v>1</v>
      </c>
      <c r="N94" s="254">
        <v>1</v>
      </c>
      <c r="O94" s="100"/>
      <c r="P94" s="254">
        <v>1</v>
      </c>
      <c r="Q94" s="100"/>
      <c r="R94" s="100"/>
      <c r="S94" s="100"/>
      <c r="T94" s="101"/>
      <c r="U94" s="63"/>
      <c r="V94" s="40">
        <f t="shared" si="6"/>
        <v>6</v>
      </c>
      <c r="W94" s="62" t="s">
        <v>147</v>
      </c>
      <c r="X94" s="37"/>
      <c r="Y94" s="64"/>
      <c r="Z94" s="64"/>
      <c r="AA94" s="64"/>
      <c r="AB94" s="64"/>
      <c r="AC94" s="64"/>
      <c r="AD94" s="64"/>
      <c r="AE94" s="64"/>
      <c r="AF94" s="103"/>
      <c r="AG94" s="103"/>
      <c r="AH94" s="206"/>
      <c r="AI94" s="21">
        <f t="shared" si="7"/>
        <v>0</v>
      </c>
      <c r="AJ94" s="62" t="s">
        <v>147</v>
      </c>
      <c r="AL94" s="91"/>
      <c r="AM94" s="91"/>
      <c r="AN94" s="224">
        <v>1</v>
      </c>
      <c r="AO94" s="91"/>
      <c r="AP94" s="224">
        <v>1</v>
      </c>
      <c r="AQ94" s="91"/>
      <c r="AR94" s="91"/>
      <c r="AS94" s="91"/>
      <c r="AT94" s="275"/>
      <c r="AU94" s="73">
        <f t="shared" si="8"/>
        <v>2</v>
      </c>
      <c r="AV94" s="62" t="s">
        <v>147</v>
      </c>
      <c r="AX94" s="91">
        <f t="shared" si="9"/>
        <v>8</v>
      </c>
      <c r="AY94" s="62" t="s">
        <v>147</v>
      </c>
    </row>
    <row r="95" spans="2:51" ht="15.75">
      <c r="B95" s="5" t="s">
        <v>370</v>
      </c>
      <c r="C95" s="68" t="s">
        <v>146</v>
      </c>
      <c r="D95" s="94"/>
      <c r="E95" s="94"/>
      <c r="F95" s="94"/>
      <c r="G95" s="65"/>
      <c r="H95" s="62"/>
      <c r="I95" s="254">
        <v>1</v>
      </c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1"/>
      <c r="U95" s="63"/>
      <c r="V95" s="40">
        <f t="shared" si="6"/>
        <v>1</v>
      </c>
      <c r="W95" s="62" t="s">
        <v>147</v>
      </c>
      <c r="X95" s="37"/>
      <c r="Y95" s="64"/>
      <c r="Z95" s="64"/>
      <c r="AA95" s="64"/>
      <c r="AB95" s="64"/>
      <c r="AC95" s="235">
        <v>3</v>
      </c>
      <c r="AD95" s="64"/>
      <c r="AE95" s="235">
        <v>1</v>
      </c>
      <c r="AF95" s="103"/>
      <c r="AG95" s="103"/>
      <c r="AH95" s="206"/>
      <c r="AI95" s="21">
        <f t="shared" si="7"/>
        <v>4</v>
      </c>
      <c r="AJ95" s="62" t="s">
        <v>147</v>
      </c>
      <c r="AL95" s="91"/>
      <c r="AM95" s="91"/>
      <c r="AN95" s="224">
        <v>2</v>
      </c>
      <c r="AO95" s="91"/>
      <c r="AP95" s="224">
        <v>1</v>
      </c>
      <c r="AQ95" s="91"/>
      <c r="AR95" s="91"/>
      <c r="AS95" s="91"/>
      <c r="AT95" s="275"/>
      <c r="AU95" s="73">
        <f t="shared" si="8"/>
        <v>3</v>
      </c>
      <c r="AV95" s="62" t="s">
        <v>147</v>
      </c>
      <c r="AX95" s="91">
        <f t="shared" si="9"/>
        <v>8</v>
      </c>
      <c r="AY95" s="62" t="s">
        <v>147</v>
      </c>
    </row>
    <row r="96" spans="2:51" ht="15.75">
      <c r="B96" s="5"/>
      <c r="C96" s="68"/>
      <c r="D96" s="70"/>
      <c r="E96" s="70"/>
      <c r="F96" s="71"/>
      <c r="G96" s="60"/>
      <c r="H96" s="60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40">
        <f t="shared" si="6"/>
        <v>0</v>
      </c>
      <c r="W96" s="103"/>
      <c r="X96" s="37"/>
      <c r="Y96" s="103"/>
      <c r="Z96" s="103"/>
      <c r="AA96" s="103"/>
      <c r="AB96" s="103"/>
      <c r="AC96" s="103"/>
      <c r="AD96" s="103"/>
      <c r="AE96" s="103"/>
      <c r="AF96" s="103"/>
      <c r="AG96" s="103"/>
      <c r="AH96" s="206"/>
      <c r="AI96" s="21">
        <f t="shared" si="7"/>
        <v>0</v>
      </c>
      <c r="AJ96" s="103"/>
      <c r="AL96" s="91"/>
      <c r="AM96" s="91"/>
      <c r="AN96" s="91"/>
      <c r="AO96" s="91"/>
      <c r="AP96" s="91"/>
      <c r="AQ96" s="91"/>
      <c r="AR96" s="91"/>
      <c r="AS96" s="91"/>
      <c r="AT96" s="275"/>
      <c r="AU96" s="73">
        <f t="shared" si="8"/>
        <v>0</v>
      </c>
      <c r="AV96" s="103"/>
      <c r="AX96" s="91">
        <f t="shared" si="9"/>
        <v>0</v>
      </c>
      <c r="AY96" s="103"/>
    </row>
    <row r="97" spans="2:51" ht="15">
      <c r="B97" s="5"/>
      <c r="C97" s="423" t="s">
        <v>69</v>
      </c>
      <c r="D97" s="423"/>
      <c r="E97" s="423"/>
      <c r="F97" s="42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8"/>
      <c r="T97" s="2"/>
      <c r="U97" s="2"/>
      <c r="V97" s="40">
        <f t="shared" si="6"/>
        <v>0</v>
      </c>
      <c r="W97" s="2"/>
      <c r="X97" s="10"/>
      <c r="Y97" s="8"/>
      <c r="Z97" s="8"/>
      <c r="AA97" s="8"/>
      <c r="AB97" s="8"/>
      <c r="AC97" s="8"/>
      <c r="AD97" s="8"/>
      <c r="AE97" s="8"/>
      <c r="AF97" s="8"/>
      <c r="AG97" s="8"/>
      <c r="AH97" s="205"/>
      <c r="AI97" s="21">
        <f t="shared" si="7"/>
        <v>0</v>
      </c>
      <c r="AJ97" s="2"/>
      <c r="AL97" s="73"/>
      <c r="AM97" s="73"/>
      <c r="AN97" s="73"/>
      <c r="AO97" s="73"/>
      <c r="AP97" s="73"/>
      <c r="AQ97" s="73"/>
      <c r="AR97" s="73"/>
      <c r="AS97" s="73"/>
      <c r="AT97" s="271"/>
      <c r="AU97" s="73">
        <f t="shared" si="8"/>
        <v>0</v>
      </c>
      <c r="AV97" s="2"/>
      <c r="AX97" s="91">
        <f t="shared" si="9"/>
        <v>0</v>
      </c>
      <c r="AY97" s="2"/>
    </row>
    <row r="98" spans="2:51" ht="15">
      <c r="B98" s="18"/>
      <c r="C98" s="408" t="s">
        <v>150</v>
      </c>
      <c r="D98" s="409"/>
      <c r="E98" s="409"/>
      <c r="F98" s="410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8"/>
      <c r="T98" s="2"/>
      <c r="U98" s="2"/>
      <c r="V98" s="40">
        <f t="shared" si="6"/>
        <v>0</v>
      </c>
      <c r="W98" s="2"/>
      <c r="X98" s="10"/>
      <c r="Y98" s="8"/>
      <c r="Z98" s="8"/>
      <c r="AA98" s="8"/>
      <c r="AB98" s="8"/>
      <c r="AC98" s="8"/>
      <c r="AD98" s="8"/>
      <c r="AE98" s="8"/>
      <c r="AF98" s="8"/>
      <c r="AG98" s="8"/>
      <c r="AH98" s="205"/>
      <c r="AI98" s="21">
        <f t="shared" si="7"/>
        <v>0</v>
      </c>
      <c r="AJ98" s="2"/>
      <c r="AL98" s="73"/>
      <c r="AM98" s="73"/>
      <c r="AN98" s="73"/>
      <c r="AO98" s="73"/>
      <c r="AP98" s="73"/>
      <c r="AQ98" s="73"/>
      <c r="AR98" s="73"/>
      <c r="AS98" s="73"/>
      <c r="AT98" s="271"/>
      <c r="AU98" s="73">
        <f t="shared" si="8"/>
        <v>0</v>
      </c>
      <c r="AV98" s="2"/>
      <c r="AX98" s="91">
        <f t="shared" si="9"/>
        <v>0</v>
      </c>
      <c r="AY98" s="2"/>
    </row>
    <row r="99" spans="2:52" ht="15">
      <c r="B99" s="5" t="s">
        <v>371</v>
      </c>
      <c r="C99" s="173"/>
      <c r="D99" s="25">
        <v>0.6</v>
      </c>
      <c r="E99" s="25">
        <v>2.1</v>
      </c>
      <c r="F99" s="26">
        <v>1.26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8"/>
      <c r="T99" s="2"/>
      <c r="U99" s="2"/>
      <c r="V99" s="40">
        <f t="shared" si="6"/>
        <v>0</v>
      </c>
      <c r="W99" s="2" t="s">
        <v>17</v>
      </c>
      <c r="X99" s="10"/>
      <c r="Y99" s="8"/>
      <c r="Z99" s="8"/>
      <c r="AA99" s="8"/>
      <c r="AB99" s="8"/>
      <c r="AC99" s="233">
        <v>1.26</v>
      </c>
      <c r="AD99" s="8"/>
      <c r="AE99" s="8"/>
      <c r="AF99" s="8"/>
      <c r="AG99" s="8"/>
      <c r="AH99" s="205"/>
      <c r="AI99" s="21">
        <f t="shared" si="7"/>
        <v>1.26</v>
      </c>
      <c r="AJ99" s="2" t="s">
        <v>17</v>
      </c>
      <c r="AL99" s="73"/>
      <c r="AM99" s="73"/>
      <c r="AN99" s="73"/>
      <c r="AO99" s="73"/>
      <c r="AP99" s="221">
        <v>1.26</v>
      </c>
      <c r="AQ99" s="73"/>
      <c r="AR99" s="73"/>
      <c r="AS99" s="73"/>
      <c r="AT99" s="271"/>
      <c r="AU99" s="73">
        <f t="shared" si="8"/>
        <v>1.26</v>
      </c>
      <c r="AV99" s="2" t="s">
        <v>17</v>
      </c>
      <c r="AX99" s="91">
        <f t="shared" si="9"/>
        <v>2.52</v>
      </c>
      <c r="AY99" s="2" t="s">
        <v>17</v>
      </c>
      <c r="AZ99" s="108">
        <v>2</v>
      </c>
    </row>
    <row r="100" spans="2:52" ht="15">
      <c r="B100" s="5" t="s">
        <v>371</v>
      </c>
      <c r="C100" s="173"/>
      <c r="D100" s="25">
        <v>0.7</v>
      </c>
      <c r="E100" s="25">
        <v>2.1</v>
      </c>
      <c r="F100" s="26">
        <v>1.47</v>
      </c>
      <c r="G100" s="2"/>
      <c r="H100" s="2"/>
      <c r="I100" s="2"/>
      <c r="J100" s="2"/>
      <c r="K100" s="2"/>
      <c r="L100" s="2"/>
      <c r="M100" s="264">
        <v>1.47</v>
      </c>
      <c r="N100" s="2"/>
      <c r="O100" s="2"/>
      <c r="P100" s="2"/>
      <c r="Q100" s="2"/>
      <c r="R100" s="2"/>
      <c r="S100" s="8"/>
      <c r="T100" s="2"/>
      <c r="U100" s="2"/>
      <c r="V100" s="40">
        <f t="shared" si="6"/>
        <v>1.47</v>
      </c>
      <c r="W100" s="2" t="s">
        <v>17</v>
      </c>
      <c r="X100" s="10"/>
      <c r="Y100" s="8"/>
      <c r="Z100" s="8"/>
      <c r="AA100" s="8"/>
      <c r="AB100" s="8"/>
      <c r="AC100" s="8"/>
      <c r="AD100" s="8"/>
      <c r="AE100" s="8"/>
      <c r="AF100" s="8"/>
      <c r="AG100" s="8"/>
      <c r="AH100" s="205"/>
      <c r="AI100" s="21">
        <f t="shared" si="7"/>
        <v>0</v>
      </c>
      <c r="AJ100" s="2" t="s">
        <v>17</v>
      </c>
      <c r="AL100" s="73"/>
      <c r="AM100" s="73"/>
      <c r="AN100" s="73"/>
      <c r="AO100" s="73"/>
      <c r="AP100" s="73"/>
      <c r="AQ100" s="73"/>
      <c r="AR100" s="73"/>
      <c r="AS100" s="73"/>
      <c r="AT100" s="271"/>
      <c r="AU100" s="73">
        <f t="shared" si="8"/>
        <v>0</v>
      </c>
      <c r="AV100" s="2" t="s">
        <v>17</v>
      </c>
      <c r="AX100" s="91">
        <f t="shared" si="9"/>
        <v>1.47</v>
      </c>
      <c r="AY100" s="2" t="s">
        <v>17</v>
      </c>
      <c r="AZ100" s="108">
        <v>1</v>
      </c>
    </row>
    <row r="101" spans="2:52" ht="15">
      <c r="B101" s="5" t="s">
        <v>371</v>
      </c>
      <c r="C101" s="173"/>
      <c r="D101" s="25">
        <v>0.8</v>
      </c>
      <c r="E101" s="25">
        <v>2.1</v>
      </c>
      <c r="F101" s="26">
        <v>1.6800000000000002</v>
      </c>
      <c r="G101" s="252">
        <v>1.68</v>
      </c>
      <c r="H101" s="252">
        <v>1.68</v>
      </c>
      <c r="I101" s="33"/>
      <c r="J101" s="252">
        <v>1.68</v>
      </c>
      <c r="K101" s="33"/>
      <c r="L101" s="252">
        <v>1.68</v>
      </c>
      <c r="M101" s="33"/>
      <c r="N101" s="252">
        <v>1.68</v>
      </c>
      <c r="O101" s="33"/>
      <c r="P101" s="252">
        <v>1.68</v>
      </c>
      <c r="Q101" s="33"/>
      <c r="R101" s="33"/>
      <c r="S101" s="33"/>
      <c r="T101" s="33"/>
      <c r="U101" s="33"/>
      <c r="V101" s="40">
        <f t="shared" si="6"/>
        <v>10.08</v>
      </c>
      <c r="W101" s="2" t="s">
        <v>17</v>
      </c>
      <c r="X101" s="10"/>
      <c r="Y101" s="233">
        <v>1.68</v>
      </c>
      <c r="Z101" s="233">
        <v>1.68</v>
      </c>
      <c r="AA101" s="233">
        <v>1.68</v>
      </c>
      <c r="AB101" s="233">
        <v>1.68</v>
      </c>
      <c r="AC101" s="8"/>
      <c r="AD101" s="8"/>
      <c r="AE101" s="233">
        <v>1.68</v>
      </c>
      <c r="AF101" s="8"/>
      <c r="AG101" s="8"/>
      <c r="AH101" s="233">
        <v>1.68</v>
      </c>
      <c r="AI101" s="21">
        <f t="shared" si="7"/>
        <v>10.08</v>
      </c>
      <c r="AJ101" s="2" t="s">
        <v>17</v>
      </c>
      <c r="AL101" s="221">
        <v>1.68</v>
      </c>
      <c r="AM101" s="221">
        <v>1.68</v>
      </c>
      <c r="AN101" s="221">
        <v>1.68</v>
      </c>
      <c r="AO101" s="221">
        <v>1.68</v>
      </c>
      <c r="AP101" s="73"/>
      <c r="AQ101" s="73"/>
      <c r="AR101" s="221">
        <v>3.36</v>
      </c>
      <c r="AS101" s="73"/>
      <c r="AT101" s="271"/>
      <c r="AU101" s="73">
        <f t="shared" si="8"/>
        <v>10.08</v>
      </c>
      <c r="AV101" s="2" t="s">
        <v>17</v>
      </c>
      <c r="AX101" s="91">
        <f t="shared" si="9"/>
        <v>30.240000000000002</v>
      </c>
      <c r="AY101" s="2" t="s">
        <v>17</v>
      </c>
      <c r="AZ101" s="108">
        <v>18</v>
      </c>
    </row>
    <row r="102" spans="2:52" ht="15">
      <c r="B102" s="5" t="s">
        <v>371</v>
      </c>
      <c r="C102" s="173"/>
      <c r="D102" s="25">
        <v>0.85</v>
      </c>
      <c r="E102" s="25">
        <v>2.1</v>
      </c>
      <c r="F102" s="26">
        <v>1.785</v>
      </c>
      <c r="G102" s="33"/>
      <c r="H102" s="33"/>
      <c r="I102" s="252">
        <v>1.785</v>
      </c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40">
        <f t="shared" si="6"/>
        <v>1.785</v>
      </c>
      <c r="W102" s="2" t="s">
        <v>17</v>
      </c>
      <c r="X102" s="10"/>
      <c r="Y102" s="8"/>
      <c r="Z102" s="8"/>
      <c r="AA102" s="8"/>
      <c r="AB102" s="8"/>
      <c r="AC102" s="8"/>
      <c r="AD102" s="8"/>
      <c r="AE102" s="8"/>
      <c r="AF102" s="8"/>
      <c r="AG102" s="8"/>
      <c r="AH102" s="205"/>
      <c r="AI102" s="21">
        <f t="shared" si="7"/>
        <v>0</v>
      </c>
      <c r="AJ102" s="2" t="s">
        <v>17</v>
      </c>
      <c r="AL102" s="73"/>
      <c r="AM102" s="73"/>
      <c r="AN102" s="73"/>
      <c r="AO102" s="73"/>
      <c r="AP102" s="73"/>
      <c r="AQ102" s="73"/>
      <c r="AR102" s="73"/>
      <c r="AS102" s="73"/>
      <c r="AT102" s="271"/>
      <c r="AU102" s="73">
        <f t="shared" si="8"/>
        <v>0</v>
      </c>
      <c r="AV102" s="2" t="s">
        <v>17</v>
      </c>
      <c r="AX102" s="91">
        <f t="shared" si="9"/>
        <v>1.785</v>
      </c>
      <c r="AY102" s="2" t="s">
        <v>17</v>
      </c>
      <c r="AZ102" s="108">
        <v>1</v>
      </c>
    </row>
    <row r="103" spans="2:52" ht="15" customHeight="1">
      <c r="B103" s="5"/>
      <c r="C103" s="408" t="s">
        <v>151</v>
      </c>
      <c r="D103" s="409"/>
      <c r="E103" s="409"/>
      <c r="F103" s="410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40">
        <f t="shared" si="6"/>
        <v>0</v>
      </c>
      <c r="W103" s="2"/>
      <c r="X103" s="10"/>
      <c r="Y103" s="8"/>
      <c r="Z103" s="8"/>
      <c r="AA103" s="8"/>
      <c r="AB103" s="8"/>
      <c r="AC103" s="8"/>
      <c r="AD103" s="8"/>
      <c r="AE103" s="8"/>
      <c r="AF103" s="8"/>
      <c r="AG103" s="8"/>
      <c r="AH103" s="205"/>
      <c r="AI103" s="21">
        <f t="shared" si="7"/>
        <v>0</v>
      </c>
      <c r="AJ103" s="2"/>
      <c r="AL103" s="73"/>
      <c r="AM103" s="73"/>
      <c r="AN103" s="73"/>
      <c r="AO103" s="73"/>
      <c r="AP103" s="73"/>
      <c r="AQ103" s="73"/>
      <c r="AR103" s="73"/>
      <c r="AS103" s="73"/>
      <c r="AT103" s="271"/>
      <c r="AU103" s="73">
        <f t="shared" si="8"/>
        <v>0</v>
      </c>
      <c r="AV103" s="2"/>
      <c r="AX103" s="91">
        <f t="shared" si="9"/>
        <v>0</v>
      </c>
      <c r="AY103" s="2"/>
      <c r="AZ103" s="108"/>
    </row>
    <row r="104" spans="2:52" ht="15" customHeight="1">
      <c r="B104" s="5" t="s">
        <v>371</v>
      </c>
      <c r="C104" s="173"/>
      <c r="D104" s="25">
        <v>0.8</v>
      </c>
      <c r="E104" s="25">
        <v>2.1</v>
      </c>
      <c r="F104" s="26">
        <v>1.68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40">
        <f t="shared" si="6"/>
        <v>0</v>
      </c>
      <c r="W104" s="2" t="s">
        <v>17</v>
      </c>
      <c r="X104" s="10"/>
      <c r="Y104" s="8"/>
      <c r="Z104" s="8"/>
      <c r="AA104" s="8"/>
      <c r="AB104" s="8"/>
      <c r="AC104" s="8"/>
      <c r="AD104" s="8"/>
      <c r="AE104" s="233">
        <v>1.68</v>
      </c>
      <c r="AF104" s="8"/>
      <c r="AG104" s="8"/>
      <c r="AH104" s="205"/>
      <c r="AI104" s="21">
        <f t="shared" si="7"/>
        <v>1.68</v>
      </c>
      <c r="AJ104" s="2"/>
      <c r="AL104" s="73"/>
      <c r="AM104" s="73"/>
      <c r="AN104" s="73"/>
      <c r="AO104" s="73"/>
      <c r="AP104" s="73"/>
      <c r="AQ104" s="73"/>
      <c r="AR104" s="73"/>
      <c r="AS104" s="73"/>
      <c r="AT104" s="271"/>
      <c r="AU104" s="73">
        <f t="shared" si="8"/>
        <v>0</v>
      </c>
      <c r="AV104" s="2"/>
      <c r="AX104" s="91">
        <f t="shared" si="9"/>
        <v>1.68</v>
      </c>
      <c r="AY104" s="2" t="s">
        <v>17</v>
      </c>
      <c r="AZ104" s="108">
        <v>1</v>
      </c>
    </row>
    <row r="105" spans="2:53" ht="15">
      <c r="B105" s="5" t="s">
        <v>371</v>
      </c>
      <c r="C105" s="173"/>
      <c r="D105" s="25">
        <v>0.9</v>
      </c>
      <c r="E105" s="25">
        <v>2.1</v>
      </c>
      <c r="F105" s="26">
        <v>1.89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40">
        <f t="shared" si="6"/>
        <v>0</v>
      </c>
      <c r="W105" s="2" t="s">
        <v>17</v>
      </c>
      <c r="X105" s="10"/>
      <c r="Y105" s="8"/>
      <c r="Z105" s="8"/>
      <c r="AA105" s="8"/>
      <c r="AB105" s="8"/>
      <c r="AC105" s="8"/>
      <c r="AD105" s="8"/>
      <c r="AE105" s="8"/>
      <c r="AF105" s="8"/>
      <c r="AG105" s="8"/>
      <c r="AH105" s="205"/>
      <c r="AI105" s="21">
        <f t="shared" si="7"/>
        <v>0</v>
      </c>
      <c r="AJ105" s="2" t="s">
        <v>17</v>
      </c>
      <c r="AL105" s="73"/>
      <c r="AM105" s="73"/>
      <c r="AN105" s="221">
        <v>1.89</v>
      </c>
      <c r="AO105" s="73"/>
      <c r="AP105" s="73"/>
      <c r="AQ105" s="73"/>
      <c r="AR105" s="73"/>
      <c r="AS105" s="73"/>
      <c r="AT105" s="271"/>
      <c r="AU105" s="73">
        <f t="shared" si="8"/>
        <v>1.89</v>
      </c>
      <c r="AV105" s="2" t="s">
        <v>17</v>
      </c>
      <c r="AX105" s="91">
        <f t="shared" si="9"/>
        <v>1.89</v>
      </c>
      <c r="AY105" s="2" t="s">
        <v>17</v>
      </c>
      <c r="AZ105" s="108">
        <v>1</v>
      </c>
      <c r="BA105" s="231">
        <f>SUM(AX99:AX105)</f>
        <v>39.585</v>
      </c>
    </row>
    <row r="106" spans="2:52" ht="15">
      <c r="B106" s="5"/>
      <c r="C106" s="415" t="s">
        <v>70</v>
      </c>
      <c r="D106" s="415"/>
      <c r="E106" s="415"/>
      <c r="F106" s="41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8"/>
      <c r="T106" s="2"/>
      <c r="U106" s="2"/>
      <c r="V106" s="40">
        <f t="shared" si="6"/>
        <v>0</v>
      </c>
      <c r="W106" s="2"/>
      <c r="X106" s="10"/>
      <c r="Y106" s="8"/>
      <c r="Z106" s="8"/>
      <c r="AA106" s="8"/>
      <c r="AB106" s="8"/>
      <c r="AC106" s="8"/>
      <c r="AD106" s="8"/>
      <c r="AE106" s="8"/>
      <c r="AF106" s="8"/>
      <c r="AG106" s="8"/>
      <c r="AH106" s="205"/>
      <c r="AI106" s="21">
        <f t="shared" si="7"/>
        <v>0</v>
      </c>
      <c r="AJ106" s="2"/>
      <c r="AL106" s="73"/>
      <c r="AM106" s="73"/>
      <c r="AN106" s="73"/>
      <c r="AO106" s="73"/>
      <c r="AP106" s="73"/>
      <c r="AQ106" s="73"/>
      <c r="AR106" s="73"/>
      <c r="AS106" s="73"/>
      <c r="AT106" s="271"/>
      <c r="AU106" s="73">
        <f t="shared" si="8"/>
        <v>0</v>
      </c>
      <c r="AV106" s="2"/>
      <c r="AX106" s="91">
        <f t="shared" si="9"/>
        <v>0</v>
      </c>
      <c r="AY106" s="2"/>
      <c r="AZ106" s="86"/>
    </row>
    <row r="107" spans="2:51" ht="15">
      <c r="B107" s="5" t="s">
        <v>372</v>
      </c>
      <c r="C107" s="95"/>
      <c r="D107" s="96">
        <v>0.29</v>
      </c>
      <c r="E107" s="96">
        <v>0.6</v>
      </c>
      <c r="F107" s="97">
        <v>0.174</v>
      </c>
      <c r="G107" s="33"/>
      <c r="H107" s="33"/>
      <c r="I107" s="252">
        <v>0.174</v>
      </c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40">
        <f t="shared" si="6"/>
        <v>0.174</v>
      </c>
      <c r="W107" s="2" t="s">
        <v>17</v>
      </c>
      <c r="X107" s="10"/>
      <c r="Y107" s="8"/>
      <c r="Z107" s="8"/>
      <c r="AA107" s="8"/>
      <c r="AB107" s="8"/>
      <c r="AC107" s="8"/>
      <c r="AD107" s="8"/>
      <c r="AE107" s="8"/>
      <c r="AF107" s="8"/>
      <c r="AG107" s="8"/>
      <c r="AH107" s="205"/>
      <c r="AI107" s="21">
        <f t="shared" si="7"/>
        <v>0</v>
      </c>
      <c r="AJ107" s="2" t="s">
        <v>17</v>
      </c>
      <c r="AL107" s="73"/>
      <c r="AM107" s="73"/>
      <c r="AN107" s="73"/>
      <c r="AO107" s="73"/>
      <c r="AP107" s="73"/>
      <c r="AQ107" s="73"/>
      <c r="AR107" s="73"/>
      <c r="AS107" s="73"/>
      <c r="AT107" s="271"/>
      <c r="AU107" s="73">
        <f t="shared" si="8"/>
        <v>0</v>
      </c>
      <c r="AV107" s="2" t="s">
        <v>17</v>
      </c>
      <c r="AX107" s="91">
        <f t="shared" si="9"/>
        <v>0.174</v>
      </c>
      <c r="AY107" s="2" t="s">
        <v>17</v>
      </c>
    </row>
    <row r="108" spans="2:52" ht="15">
      <c r="B108" s="5" t="s">
        <v>372</v>
      </c>
      <c r="C108" s="173"/>
      <c r="D108" s="25">
        <v>0.5</v>
      </c>
      <c r="E108" s="25">
        <v>0.6</v>
      </c>
      <c r="F108" s="26">
        <v>0.3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8"/>
      <c r="T108" s="2"/>
      <c r="U108" s="2"/>
      <c r="V108" s="40">
        <f t="shared" si="6"/>
        <v>0</v>
      </c>
      <c r="W108" s="2" t="s">
        <v>17</v>
      </c>
      <c r="X108" s="10"/>
      <c r="Y108" s="8"/>
      <c r="Z108" s="8"/>
      <c r="AA108" s="8"/>
      <c r="AB108" s="8"/>
      <c r="AC108" s="8"/>
      <c r="AD108" s="8"/>
      <c r="AE108" s="233">
        <v>0.3</v>
      </c>
      <c r="AF108" s="8"/>
      <c r="AG108" s="8"/>
      <c r="AH108" s="205"/>
      <c r="AI108" s="21">
        <f t="shared" si="7"/>
        <v>0.3</v>
      </c>
      <c r="AJ108" s="2" t="s">
        <v>17</v>
      </c>
      <c r="AL108" s="73"/>
      <c r="AM108" s="73"/>
      <c r="AN108" s="73"/>
      <c r="AO108" s="73"/>
      <c r="AP108" s="73"/>
      <c r="AQ108" s="73"/>
      <c r="AR108" s="73"/>
      <c r="AS108" s="73"/>
      <c r="AT108" s="271"/>
      <c r="AU108" s="73">
        <f aca="true" t="shared" si="10" ref="AU108:AU139">SUM(AL108:AT108)</f>
        <v>0</v>
      </c>
      <c r="AV108" s="2" t="s">
        <v>17</v>
      </c>
      <c r="AX108" s="91">
        <f aca="true" t="shared" si="11" ref="AX108:AX139">V108+AI108+AU108</f>
        <v>0.3</v>
      </c>
      <c r="AY108" s="2" t="s">
        <v>17</v>
      </c>
      <c r="AZ108" s="86"/>
    </row>
    <row r="109" spans="2:51" ht="30.75" customHeight="1">
      <c r="B109" s="5" t="s">
        <v>373</v>
      </c>
      <c r="C109" s="408" t="s">
        <v>71</v>
      </c>
      <c r="D109" s="409"/>
      <c r="E109" s="409"/>
      <c r="F109" s="410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8"/>
      <c r="T109" s="2"/>
      <c r="U109" s="2"/>
      <c r="V109" s="40">
        <f t="shared" si="6"/>
        <v>0</v>
      </c>
      <c r="W109" s="2" t="s">
        <v>17</v>
      </c>
      <c r="X109" s="10"/>
      <c r="Y109" s="8"/>
      <c r="Z109" s="8"/>
      <c r="AA109" s="8"/>
      <c r="AB109" s="8"/>
      <c r="AC109" s="8"/>
      <c r="AD109" s="8"/>
      <c r="AE109" s="233">
        <v>1.86</v>
      </c>
      <c r="AF109" s="8"/>
      <c r="AG109" s="8"/>
      <c r="AH109" s="205"/>
      <c r="AI109" s="21">
        <f t="shared" si="7"/>
        <v>1.86</v>
      </c>
      <c r="AJ109" s="2" t="s">
        <v>17</v>
      </c>
      <c r="AL109" s="73"/>
      <c r="AM109" s="73"/>
      <c r="AN109" s="73"/>
      <c r="AO109" s="73"/>
      <c r="AP109" s="73"/>
      <c r="AQ109" s="73"/>
      <c r="AR109" s="73"/>
      <c r="AS109" s="73"/>
      <c r="AT109" s="271"/>
      <c r="AU109" s="73">
        <f t="shared" si="10"/>
        <v>0</v>
      </c>
      <c r="AV109" s="2" t="s">
        <v>17</v>
      </c>
      <c r="AX109" s="91">
        <f t="shared" si="11"/>
        <v>1.86</v>
      </c>
      <c r="AY109" s="2" t="s">
        <v>17</v>
      </c>
    </row>
    <row r="110" spans="2:51" ht="15">
      <c r="B110" s="5" t="s">
        <v>374</v>
      </c>
      <c r="C110" s="408" t="s">
        <v>72</v>
      </c>
      <c r="D110" s="409"/>
      <c r="E110" s="409"/>
      <c r="F110" s="410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8"/>
      <c r="T110" s="265">
        <v>10.973</v>
      </c>
      <c r="U110" s="2"/>
      <c r="V110" s="40">
        <f t="shared" si="6"/>
        <v>10.973</v>
      </c>
      <c r="W110" s="2" t="s">
        <v>17</v>
      </c>
      <c r="X110" s="10"/>
      <c r="Y110" s="8"/>
      <c r="Z110" s="8"/>
      <c r="AA110" s="8"/>
      <c r="AB110" s="8"/>
      <c r="AC110" s="8"/>
      <c r="AD110" s="8"/>
      <c r="AE110" s="8"/>
      <c r="AF110" s="8"/>
      <c r="AG110" s="8"/>
      <c r="AH110" s="205"/>
      <c r="AI110" s="21">
        <f t="shared" si="7"/>
        <v>0</v>
      </c>
      <c r="AJ110" s="2" t="s">
        <v>17</v>
      </c>
      <c r="AL110" s="73"/>
      <c r="AM110" s="73"/>
      <c r="AN110" s="73"/>
      <c r="AO110" s="73"/>
      <c r="AP110" s="73"/>
      <c r="AQ110" s="73"/>
      <c r="AR110" s="73"/>
      <c r="AS110" s="73"/>
      <c r="AT110" s="271"/>
      <c r="AU110" s="73">
        <f t="shared" si="10"/>
        <v>0</v>
      </c>
      <c r="AV110" s="2" t="s">
        <v>17</v>
      </c>
      <c r="AX110" s="91">
        <f t="shared" si="11"/>
        <v>10.973</v>
      </c>
      <c r="AY110" s="2" t="s">
        <v>17</v>
      </c>
    </row>
    <row r="111" spans="2:51" ht="15" customHeight="1">
      <c r="B111" s="5" t="s">
        <v>375</v>
      </c>
      <c r="C111" s="408" t="s">
        <v>160</v>
      </c>
      <c r="D111" s="406"/>
      <c r="E111" s="406"/>
      <c r="F111" s="407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8"/>
      <c r="T111" s="2"/>
      <c r="U111" s="2"/>
      <c r="V111" s="40">
        <f t="shared" si="6"/>
        <v>0</v>
      </c>
      <c r="W111" s="2" t="s">
        <v>17</v>
      </c>
      <c r="X111" s="10"/>
      <c r="Y111" s="8"/>
      <c r="Z111" s="8"/>
      <c r="AA111" s="8"/>
      <c r="AB111" s="8"/>
      <c r="AC111" s="8"/>
      <c r="AD111" s="8"/>
      <c r="AE111" s="8"/>
      <c r="AF111" s="8"/>
      <c r="AG111" s="8"/>
      <c r="AH111" s="205"/>
      <c r="AI111" s="21">
        <f t="shared" si="7"/>
        <v>0</v>
      </c>
      <c r="AJ111" s="2" t="s">
        <v>17</v>
      </c>
      <c r="AL111" s="73"/>
      <c r="AM111" s="73"/>
      <c r="AN111" s="73"/>
      <c r="AO111" s="73"/>
      <c r="AP111" s="73"/>
      <c r="AQ111" s="221">
        <v>6.255</v>
      </c>
      <c r="AR111" s="73"/>
      <c r="AS111" s="73"/>
      <c r="AT111" s="271"/>
      <c r="AU111" s="73">
        <f t="shared" si="10"/>
        <v>6.255</v>
      </c>
      <c r="AV111" s="2" t="s">
        <v>17</v>
      </c>
      <c r="AX111" s="91">
        <f t="shared" si="11"/>
        <v>6.255</v>
      </c>
      <c r="AY111" s="2" t="s">
        <v>17</v>
      </c>
    </row>
    <row r="112" spans="2:51" ht="15">
      <c r="B112" s="5"/>
      <c r="C112" s="403" t="s">
        <v>286</v>
      </c>
      <c r="D112" s="404"/>
      <c r="E112" s="404"/>
      <c r="F112" s="405"/>
      <c r="G112" s="2"/>
      <c r="H112" s="2"/>
      <c r="I112" s="2"/>
      <c r="J112" s="2"/>
      <c r="K112" s="2"/>
      <c r="L112" s="2"/>
      <c r="M112" s="287"/>
      <c r="N112" s="2"/>
      <c r="O112" s="2"/>
      <c r="P112" s="2"/>
      <c r="Q112" s="2"/>
      <c r="R112" s="2"/>
      <c r="S112" s="8"/>
      <c r="T112" s="2"/>
      <c r="U112" s="2"/>
      <c r="V112" s="40">
        <f t="shared" si="6"/>
        <v>0</v>
      </c>
      <c r="W112" s="2" t="s">
        <v>17</v>
      </c>
      <c r="X112" s="10"/>
      <c r="Y112" s="8"/>
      <c r="Z112" s="8"/>
      <c r="AA112" s="8"/>
      <c r="AB112" s="8"/>
      <c r="AC112" s="8"/>
      <c r="AD112" s="8"/>
      <c r="AE112" s="8"/>
      <c r="AF112" s="8"/>
      <c r="AG112" s="8"/>
      <c r="AH112" s="205"/>
      <c r="AI112" s="21">
        <f t="shared" si="7"/>
        <v>0</v>
      </c>
      <c r="AJ112" s="2"/>
      <c r="AL112" s="73"/>
      <c r="AM112" s="73"/>
      <c r="AN112" s="73"/>
      <c r="AO112" s="73"/>
      <c r="AP112" s="73"/>
      <c r="AQ112" s="73"/>
      <c r="AR112" s="73"/>
      <c r="AS112" s="73"/>
      <c r="AT112" s="271"/>
      <c r="AU112" s="73">
        <f t="shared" si="10"/>
        <v>0</v>
      </c>
      <c r="AV112" s="2"/>
      <c r="AX112" s="91">
        <f t="shared" si="11"/>
        <v>0</v>
      </c>
      <c r="AY112" s="2"/>
    </row>
    <row r="113" spans="2:51" ht="15">
      <c r="B113" s="5"/>
      <c r="C113" s="423" t="s">
        <v>73</v>
      </c>
      <c r="D113" s="423"/>
      <c r="E113" s="423"/>
      <c r="F113" s="42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8"/>
      <c r="T113" s="2"/>
      <c r="U113" s="2"/>
      <c r="V113" s="40">
        <f t="shared" si="6"/>
        <v>0</v>
      </c>
      <c r="W113" s="2"/>
      <c r="X113" s="10"/>
      <c r="Y113" s="8"/>
      <c r="Z113" s="8"/>
      <c r="AA113" s="8"/>
      <c r="AB113" s="8"/>
      <c r="AC113" s="8"/>
      <c r="AD113" s="8"/>
      <c r="AE113" s="8"/>
      <c r="AF113" s="8"/>
      <c r="AG113" s="8"/>
      <c r="AH113" s="205"/>
      <c r="AI113" s="21">
        <f t="shared" si="7"/>
        <v>0</v>
      </c>
      <c r="AJ113" s="2"/>
      <c r="AL113" s="73"/>
      <c r="AM113" s="73"/>
      <c r="AN113" s="73"/>
      <c r="AO113" s="73"/>
      <c r="AP113" s="73"/>
      <c r="AQ113" s="73"/>
      <c r="AR113" s="73"/>
      <c r="AS113" s="73"/>
      <c r="AT113" s="271"/>
      <c r="AU113" s="73">
        <f t="shared" si="10"/>
        <v>0</v>
      </c>
      <c r="AV113" s="2"/>
      <c r="AX113" s="91">
        <f t="shared" si="11"/>
        <v>0</v>
      </c>
      <c r="AY113" s="2"/>
    </row>
    <row r="114" spans="2:51" ht="15">
      <c r="B114" s="5" t="s">
        <v>376</v>
      </c>
      <c r="C114" s="415" t="s">
        <v>74</v>
      </c>
      <c r="D114" s="415"/>
      <c r="E114" s="415"/>
      <c r="F114" s="416"/>
      <c r="G114" s="33"/>
      <c r="H114" s="33"/>
      <c r="I114" s="252">
        <v>0.174</v>
      </c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40">
        <f t="shared" si="6"/>
        <v>0.174</v>
      </c>
      <c r="W114" s="34" t="s">
        <v>17</v>
      </c>
      <c r="X114" s="10"/>
      <c r="Y114" s="8"/>
      <c r="Z114" s="8"/>
      <c r="AA114" s="8"/>
      <c r="AB114" s="8"/>
      <c r="AC114" s="8"/>
      <c r="AD114" s="8"/>
      <c r="AE114" s="233">
        <v>0.3</v>
      </c>
      <c r="AF114" s="8"/>
      <c r="AG114" s="8"/>
      <c r="AH114" s="205"/>
      <c r="AI114" s="21">
        <f t="shared" si="7"/>
        <v>0.3</v>
      </c>
      <c r="AJ114" s="34" t="s">
        <v>17</v>
      </c>
      <c r="AL114" s="73"/>
      <c r="AM114" s="73"/>
      <c r="AN114" s="73"/>
      <c r="AO114" s="73"/>
      <c r="AP114" s="73"/>
      <c r="AQ114" s="73"/>
      <c r="AR114" s="73"/>
      <c r="AS114" s="73"/>
      <c r="AT114" s="271"/>
      <c r="AU114" s="73">
        <f t="shared" si="10"/>
        <v>0</v>
      </c>
      <c r="AV114" s="34" t="s">
        <v>17</v>
      </c>
      <c r="AX114" s="91">
        <f t="shared" si="11"/>
        <v>0.474</v>
      </c>
      <c r="AY114" s="34" t="s">
        <v>17</v>
      </c>
    </row>
    <row r="115" spans="2:51" ht="15">
      <c r="B115" s="5"/>
      <c r="C115" s="173"/>
      <c r="D115" s="173"/>
      <c r="E115" s="173"/>
      <c r="F115" s="174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40">
        <f t="shared" si="6"/>
        <v>0</v>
      </c>
      <c r="W115" s="34"/>
      <c r="X115" s="10"/>
      <c r="Y115" s="8"/>
      <c r="Z115" s="8"/>
      <c r="AA115" s="8"/>
      <c r="AB115" s="8"/>
      <c r="AC115" s="8"/>
      <c r="AD115" s="8"/>
      <c r="AE115" s="8"/>
      <c r="AF115" s="8"/>
      <c r="AG115" s="8"/>
      <c r="AH115" s="205"/>
      <c r="AI115" s="21">
        <f t="shared" si="7"/>
        <v>0</v>
      </c>
      <c r="AJ115" s="34"/>
      <c r="AL115" s="73"/>
      <c r="AM115" s="73"/>
      <c r="AN115" s="73"/>
      <c r="AO115" s="73"/>
      <c r="AP115" s="73"/>
      <c r="AQ115" s="73"/>
      <c r="AR115" s="73"/>
      <c r="AS115" s="73"/>
      <c r="AT115" s="271"/>
      <c r="AU115" s="73">
        <f t="shared" si="10"/>
        <v>0</v>
      </c>
      <c r="AV115" s="34"/>
      <c r="AX115" s="91">
        <f t="shared" si="11"/>
        <v>0</v>
      </c>
      <c r="AY115" s="34"/>
    </row>
    <row r="116" spans="2:51" ht="15">
      <c r="B116" s="18"/>
      <c r="C116" s="411" t="s">
        <v>75</v>
      </c>
      <c r="D116" s="411"/>
      <c r="E116" s="411"/>
      <c r="F116" s="41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8"/>
      <c r="T116" s="2"/>
      <c r="U116" s="2"/>
      <c r="V116" s="40">
        <f t="shared" si="6"/>
        <v>0</v>
      </c>
      <c r="W116" s="2"/>
      <c r="X116" s="10"/>
      <c r="Y116" s="8"/>
      <c r="Z116" s="8"/>
      <c r="AA116" s="8"/>
      <c r="AB116" s="8"/>
      <c r="AC116" s="8"/>
      <c r="AD116" s="8"/>
      <c r="AE116" s="8"/>
      <c r="AF116" s="8"/>
      <c r="AG116" s="8"/>
      <c r="AH116" s="205"/>
      <c r="AI116" s="21">
        <f t="shared" si="7"/>
        <v>0</v>
      </c>
      <c r="AJ116" s="2"/>
      <c r="AL116" s="73"/>
      <c r="AM116" s="73"/>
      <c r="AN116" s="73"/>
      <c r="AO116" s="73"/>
      <c r="AP116" s="73"/>
      <c r="AQ116" s="73"/>
      <c r="AR116" s="73"/>
      <c r="AS116" s="73"/>
      <c r="AT116" s="271"/>
      <c r="AU116" s="73">
        <f t="shared" si="10"/>
        <v>0</v>
      </c>
      <c r="AV116" s="2"/>
      <c r="AX116" s="91">
        <f t="shared" si="11"/>
        <v>0</v>
      </c>
      <c r="AY116" s="2"/>
    </row>
    <row r="117" spans="2:51" ht="15">
      <c r="B117" s="18" t="s">
        <v>377</v>
      </c>
      <c r="C117" s="412" t="s">
        <v>76</v>
      </c>
      <c r="D117" s="412"/>
      <c r="E117" s="412"/>
      <c r="F117" s="412"/>
      <c r="G117" s="252">
        <f>1.2*0.6+1.5*0.6+0.6*0.6</f>
        <v>1.98</v>
      </c>
      <c r="H117" s="33"/>
      <c r="I117" s="252">
        <v>21.259</v>
      </c>
      <c r="J117" s="33"/>
      <c r="K117" s="33"/>
      <c r="L117" s="33"/>
      <c r="M117" s="33"/>
      <c r="N117" s="33"/>
      <c r="O117" s="33"/>
      <c r="P117" s="33"/>
      <c r="Q117" s="252">
        <v>9.104</v>
      </c>
      <c r="R117" s="252">
        <v>65.474</v>
      </c>
      <c r="S117" s="33"/>
      <c r="T117" s="33"/>
      <c r="U117" s="33"/>
      <c r="V117" s="40">
        <f t="shared" si="6"/>
        <v>97.81700000000001</v>
      </c>
      <c r="W117" s="2" t="s">
        <v>17</v>
      </c>
      <c r="X117" s="10"/>
      <c r="Y117" s="8"/>
      <c r="Z117" s="8"/>
      <c r="AA117" s="8"/>
      <c r="AB117" s="8"/>
      <c r="AC117" s="233">
        <v>2.94</v>
      </c>
      <c r="AD117" s="233">
        <v>0.495</v>
      </c>
      <c r="AE117" s="233">
        <v>18.99</v>
      </c>
      <c r="AF117" s="8"/>
      <c r="AG117" s="8"/>
      <c r="AH117" s="233">
        <v>0.75</v>
      </c>
      <c r="AI117" s="21">
        <f t="shared" si="7"/>
        <v>23.174999999999997</v>
      </c>
      <c r="AJ117" s="2" t="s">
        <v>17</v>
      </c>
      <c r="AL117" s="73"/>
      <c r="AM117" s="73"/>
      <c r="AN117" s="221">
        <v>15.222</v>
      </c>
      <c r="AO117" s="73"/>
      <c r="AP117" s="73"/>
      <c r="AQ117" s="221">
        <v>0.18</v>
      </c>
      <c r="AR117" s="73"/>
      <c r="AS117" s="73"/>
      <c r="AT117" s="271"/>
      <c r="AU117" s="73">
        <f t="shared" si="10"/>
        <v>15.402</v>
      </c>
      <c r="AV117" s="2" t="s">
        <v>17</v>
      </c>
      <c r="AX117" s="91">
        <f t="shared" si="11"/>
        <v>136.394</v>
      </c>
      <c r="AY117" s="2" t="s">
        <v>17</v>
      </c>
    </row>
    <row r="118" spans="2:51" ht="15">
      <c r="B118" s="18" t="s">
        <v>378</v>
      </c>
      <c r="C118" s="412" t="s">
        <v>77</v>
      </c>
      <c r="D118" s="412"/>
      <c r="E118" s="412"/>
      <c r="F118" s="412"/>
      <c r="G118" s="252">
        <v>1.98</v>
      </c>
      <c r="H118" s="33"/>
      <c r="I118" s="252">
        <v>21.259</v>
      </c>
      <c r="J118" s="33"/>
      <c r="K118" s="33"/>
      <c r="L118" s="33"/>
      <c r="M118" s="33"/>
      <c r="N118" s="33"/>
      <c r="O118" s="33"/>
      <c r="P118" s="33"/>
      <c r="Q118" s="252">
        <v>9.104</v>
      </c>
      <c r="R118" s="252">
        <v>65.474</v>
      </c>
      <c r="S118" s="33"/>
      <c r="T118" s="33"/>
      <c r="U118" s="33"/>
      <c r="V118" s="40">
        <f t="shared" si="6"/>
        <v>97.81700000000001</v>
      </c>
      <c r="W118" s="2" t="s">
        <v>17</v>
      </c>
      <c r="X118" s="10"/>
      <c r="Y118" s="8"/>
      <c r="Z118" s="8"/>
      <c r="AA118" s="8"/>
      <c r="AB118" s="8"/>
      <c r="AC118" s="233">
        <v>2.94</v>
      </c>
      <c r="AD118" s="233">
        <v>0.495</v>
      </c>
      <c r="AE118" s="233">
        <v>18.99</v>
      </c>
      <c r="AF118" s="8"/>
      <c r="AG118" s="8"/>
      <c r="AH118" s="233">
        <v>0.75</v>
      </c>
      <c r="AI118" s="21">
        <f t="shared" si="7"/>
        <v>23.174999999999997</v>
      </c>
      <c r="AJ118" s="2" t="s">
        <v>17</v>
      </c>
      <c r="AL118" s="73"/>
      <c r="AM118" s="73"/>
      <c r="AN118" s="221">
        <v>15.222</v>
      </c>
      <c r="AO118" s="73"/>
      <c r="AP118" s="73"/>
      <c r="AQ118" s="221">
        <v>0.18</v>
      </c>
      <c r="AR118" s="73"/>
      <c r="AS118" s="73"/>
      <c r="AT118" s="271"/>
      <c r="AU118" s="73">
        <f t="shared" si="10"/>
        <v>15.402</v>
      </c>
      <c r="AV118" s="2" t="s">
        <v>17</v>
      </c>
      <c r="AX118" s="91">
        <f t="shared" si="11"/>
        <v>136.394</v>
      </c>
      <c r="AY118" s="2" t="s">
        <v>17</v>
      </c>
    </row>
    <row r="119" spans="2:51" ht="43.5" customHeight="1">
      <c r="B119" s="18" t="s">
        <v>379</v>
      </c>
      <c r="C119" s="412" t="s">
        <v>78</v>
      </c>
      <c r="D119" s="412"/>
      <c r="E119" s="412"/>
      <c r="F119" s="412"/>
      <c r="G119" s="252">
        <f>32.44-5.355</f>
        <v>27.084999999999997</v>
      </c>
      <c r="H119" s="252">
        <v>26.892</v>
      </c>
      <c r="I119" s="33"/>
      <c r="J119" s="252">
        <v>20.376</v>
      </c>
      <c r="K119" s="33"/>
      <c r="L119" s="252">
        <v>20.232</v>
      </c>
      <c r="M119" s="252">
        <v>24.57</v>
      </c>
      <c r="N119" s="252">
        <v>20.232</v>
      </c>
      <c r="O119" s="33"/>
      <c r="P119" s="252">
        <v>20.232</v>
      </c>
      <c r="Q119" s="252">
        <v>19.481</v>
      </c>
      <c r="R119" s="33"/>
      <c r="S119" s="252">
        <v>13.025</v>
      </c>
      <c r="T119" s="33"/>
      <c r="U119" s="33"/>
      <c r="V119" s="40">
        <f t="shared" si="6"/>
        <v>192.125</v>
      </c>
      <c r="W119" s="2" t="s">
        <v>17</v>
      </c>
      <c r="X119" s="10"/>
      <c r="Y119" s="233">
        <v>19.8</v>
      </c>
      <c r="Z119" s="233">
        <v>19.8</v>
      </c>
      <c r="AA119" s="233">
        <v>19.62</v>
      </c>
      <c r="AB119" s="233">
        <v>23.22</v>
      </c>
      <c r="AC119" s="8"/>
      <c r="AD119" s="233">
        <v>49.406</v>
      </c>
      <c r="AE119" s="8"/>
      <c r="AF119" s="8"/>
      <c r="AG119" s="8"/>
      <c r="AH119" s="205"/>
      <c r="AI119" s="21">
        <f t="shared" si="7"/>
        <v>131.846</v>
      </c>
      <c r="AJ119" s="2" t="s">
        <v>17</v>
      </c>
      <c r="AL119" s="221">
        <v>21.27</v>
      </c>
      <c r="AM119" s="221">
        <v>21.275</v>
      </c>
      <c r="AN119" s="221">
        <v>25.57</v>
      </c>
      <c r="AO119" s="221">
        <v>37.185</v>
      </c>
      <c r="AP119" s="221">
        <v>14.985</v>
      </c>
      <c r="AQ119" s="221">
        <f>45.07*0.65</f>
        <v>29.2955</v>
      </c>
      <c r="AR119" s="73"/>
      <c r="AS119" s="73"/>
      <c r="AT119" s="271"/>
      <c r="AU119" s="73">
        <f t="shared" si="10"/>
        <v>149.5805</v>
      </c>
      <c r="AV119" s="2" t="s">
        <v>17</v>
      </c>
      <c r="AX119" s="91">
        <f t="shared" si="11"/>
        <v>473.55150000000003</v>
      </c>
      <c r="AY119" s="2" t="s">
        <v>17</v>
      </c>
    </row>
    <row r="120" spans="2:51" ht="15">
      <c r="B120" s="18" t="s">
        <v>377</v>
      </c>
      <c r="C120" s="412" t="s">
        <v>79</v>
      </c>
      <c r="D120" s="412"/>
      <c r="E120" s="412"/>
      <c r="F120" s="412"/>
      <c r="G120" s="33"/>
      <c r="H120" s="33"/>
      <c r="I120" s="252">
        <v>3.74</v>
      </c>
      <c r="J120" s="33"/>
      <c r="K120" s="33"/>
      <c r="L120" s="33"/>
      <c r="M120" s="252">
        <v>11.27</v>
      </c>
      <c r="N120" s="33"/>
      <c r="O120" s="33"/>
      <c r="P120" s="33"/>
      <c r="Q120" s="33"/>
      <c r="R120" s="33"/>
      <c r="S120" s="33"/>
      <c r="T120" s="33"/>
      <c r="U120" s="33"/>
      <c r="V120" s="40">
        <f t="shared" si="6"/>
        <v>15.01</v>
      </c>
      <c r="W120" s="2" t="s">
        <v>17</v>
      </c>
      <c r="X120" s="10"/>
      <c r="Y120" s="8"/>
      <c r="Z120" s="8"/>
      <c r="AA120" s="8"/>
      <c r="AB120" s="8"/>
      <c r="AC120" s="8"/>
      <c r="AD120" s="8"/>
      <c r="AE120" s="8"/>
      <c r="AF120" s="8"/>
      <c r="AG120" s="8"/>
      <c r="AH120" s="205"/>
      <c r="AI120" s="21">
        <f t="shared" si="7"/>
        <v>0</v>
      </c>
      <c r="AJ120" s="2" t="s">
        <v>17</v>
      </c>
      <c r="AL120" s="73"/>
      <c r="AM120" s="73"/>
      <c r="AN120" s="73"/>
      <c r="AO120" s="73"/>
      <c r="AP120" s="73"/>
      <c r="AQ120" s="73"/>
      <c r="AR120" s="73"/>
      <c r="AS120" s="73"/>
      <c r="AT120" s="271"/>
      <c r="AU120" s="73">
        <f t="shared" si="10"/>
        <v>0</v>
      </c>
      <c r="AV120" s="2" t="s">
        <v>17</v>
      </c>
      <c r="AX120" s="91">
        <f t="shared" si="11"/>
        <v>15.01</v>
      </c>
      <c r="AY120" s="2" t="s">
        <v>17</v>
      </c>
    </row>
    <row r="121" spans="2:51" ht="15">
      <c r="B121" s="18" t="s">
        <v>378</v>
      </c>
      <c r="C121" s="412" t="s">
        <v>80</v>
      </c>
      <c r="D121" s="412"/>
      <c r="E121" s="412"/>
      <c r="F121" s="412"/>
      <c r="G121" s="33"/>
      <c r="H121" s="33"/>
      <c r="I121" s="252">
        <v>3.74</v>
      </c>
      <c r="J121" s="33"/>
      <c r="K121" s="33"/>
      <c r="L121" s="33"/>
      <c r="M121" s="252">
        <v>11.27</v>
      </c>
      <c r="N121" s="33"/>
      <c r="O121" s="33"/>
      <c r="P121" s="33"/>
      <c r="Q121" s="33"/>
      <c r="R121" s="33"/>
      <c r="S121" s="33"/>
      <c r="T121" s="33"/>
      <c r="U121" s="33"/>
      <c r="V121" s="40">
        <f t="shared" si="6"/>
        <v>15.01</v>
      </c>
      <c r="W121" s="2" t="s">
        <v>17</v>
      </c>
      <c r="X121" s="10"/>
      <c r="Y121" s="8"/>
      <c r="Z121" s="8"/>
      <c r="AA121" s="8"/>
      <c r="AB121" s="8"/>
      <c r="AC121" s="8"/>
      <c r="AD121" s="8"/>
      <c r="AE121" s="8"/>
      <c r="AF121" s="8"/>
      <c r="AG121" s="8"/>
      <c r="AH121" s="205"/>
      <c r="AI121" s="21">
        <f t="shared" si="7"/>
        <v>0</v>
      </c>
      <c r="AJ121" s="2" t="s">
        <v>17</v>
      </c>
      <c r="AL121" s="73"/>
      <c r="AM121" s="73"/>
      <c r="AN121" s="73"/>
      <c r="AO121" s="73"/>
      <c r="AP121" s="73"/>
      <c r="AQ121" s="73"/>
      <c r="AR121" s="73"/>
      <c r="AS121" s="73"/>
      <c r="AT121" s="271"/>
      <c r="AU121" s="73">
        <f t="shared" si="10"/>
        <v>0</v>
      </c>
      <c r="AV121" s="2" t="s">
        <v>17</v>
      </c>
      <c r="AX121" s="91">
        <f t="shared" si="11"/>
        <v>15.01</v>
      </c>
      <c r="AY121" s="2" t="s">
        <v>17</v>
      </c>
    </row>
    <row r="122" spans="2:51" ht="33.75" customHeight="1">
      <c r="B122" s="18" t="s">
        <v>380</v>
      </c>
      <c r="C122" s="413" t="s">
        <v>272</v>
      </c>
      <c r="D122" s="413"/>
      <c r="E122" s="413"/>
      <c r="F122" s="413"/>
      <c r="G122" s="252">
        <f>2.475+2.88</f>
        <v>5.355</v>
      </c>
      <c r="H122" s="252">
        <v>2.25</v>
      </c>
      <c r="I122" s="252">
        <v>21.259</v>
      </c>
      <c r="J122" s="33"/>
      <c r="K122" s="33"/>
      <c r="L122" s="252">
        <v>0.9</v>
      </c>
      <c r="M122" s="33"/>
      <c r="N122" s="252">
        <v>0.9</v>
      </c>
      <c r="O122" s="33"/>
      <c r="P122" s="252">
        <v>0.9</v>
      </c>
      <c r="Q122" s="33"/>
      <c r="R122" s="33"/>
      <c r="S122" s="33"/>
      <c r="T122" s="33"/>
      <c r="U122" s="33"/>
      <c r="V122" s="40">
        <f t="shared" si="6"/>
        <v>31.563999999999997</v>
      </c>
      <c r="W122" s="2" t="s">
        <v>17</v>
      </c>
      <c r="X122" s="10"/>
      <c r="Y122" s="233">
        <v>1.8</v>
      </c>
      <c r="Z122" s="233">
        <v>0.9</v>
      </c>
      <c r="AA122" s="233">
        <v>0.9</v>
      </c>
      <c r="AB122" s="233">
        <v>0.9</v>
      </c>
      <c r="AC122" s="233">
        <v>12.48</v>
      </c>
      <c r="AD122" s="8"/>
      <c r="AE122" s="233">
        <v>17.157</v>
      </c>
      <c r="AF122" s="8"/>
      <c r="AG122" s="8"/>
      <c r="AH122" s="205"/>
      <c r="AI122" s="21">
        <f t="shared" si="7"/>
        <v>34.137</v>
      </c>
      <c r="AJ122" s="2" t="s">
        <v>17</v>
      </c>
      <c r="AL122" s="221">
        <v>0.9</v>
      </c>
      <c r="AM122" s="221">
        <v>0.9</v>
      </c>
      <c r="AN122" s="221">
        <v>13.777</v>
      </c>
      <c r="AO122" s="221">
        <v>24.12</v>
      </c>
      <c r="AP122" s="221">
        <v>20.898</v>
      </c>
      <c r="AQ122" s="73"/>
      <c r="AR122" s="73"/>
      <c r="AS122" s="73"/>
      <c r="AT122" s="271"/>
      <c r="AU122" s="73">
        <f t="shared" si="10"/>
        <v>60.595</v>
      </c>
      <c r="AV122" s="2" t="s">
        <v>17</v>
      </c>
      <c r="AX122" s="91">
        <f t="shared" si="11"/>
        <v>126.29599999999999</v>
      </c>
      <c r="AY122" s="2" t="s">
        <v>17</v>
      </c>
    </row>
    <row r="123" spans="2:51" ht="15">
      <c r="B123" s="18" t="s">
        <v>381</v>
      </c>
      <c r="C123" s="412" t="s">
        <v>81</v>
      </c>
      <c r="D123" s="412"/>
      <c r="E123" s="412"/>
      <c r="F123" s="412"/>
      <c r="G123" s="252">
        <v>4.8</v>
      </c>
      <c r="H123" s="252">
        <v>4.8</v>
      </c>
      <c r="I123" s="252">
        <v>7.4</v>
      </c>
      <c r="J123" s="252">
        <v>4.8</v>
      </c>
      <c r="K123" s="33"/>
      <c r="L123" s="252">
        <v>9.6</v>
      </c>
      <c r="M123" s="252">
        <v>4.8</v>
      </c>
      <c r="N123" s="252">
        <v>4.8</v>
      </c>
      <c r="O123" s="33"/>
      <c r="P123" s="252">
        <v>4.8</v>
      </c>
      <c r="Q123" s="33"/>
      <c r="R123" s="33"/>
      <c r="S123" s="33"/>
      <c r="T123" s="33"/>
      <c r="U123" s="33"/>
      <c r="V123" s="40">
        <f t="shared" si="6"/>
        <v>45.79999999999999</v>
      </c>
      <c r="W123" s="2" t="s">
        <v>53</v>
      </c>
      <c r="X123" s="10"/>
      <c r="Y123" s="233">
        <v>6</v>
      </c>
      <c r="Z123" s="233">
        <v>6</v>
      </c>
      <c r="AA123" s="233">
        <v>6</v>
      </c>
      <c r="AB123" s="233">
        <v>6</v>
      </c>
      <c r="AC123" s="233">
        <v>9.6</v>
      </c>
      <c r="AD123" s="233">
        <v>2.4</v>
      </c>
      <c r="AE123" s="233">
        <v>14</v>
      </c>
      <c r="AF123" s="8"/>
      <c r="AG123" s="8"/>
      <c r="AH123" s="205"/>
      <c r="AI123" s="21">
        <f t="shared" si="7"/>
        <v>50</v>
      </c>
      <c r="AJ123" s="2" t="s">
        <v>53</v>
      </c>
      <c r="AL123" s="221">
        <v>5.2</v>
      </c>
      <c r="AM123" s="221">
        <v>5.2</v>
      </c>
      <c r="AN123" s="221">
        <f>5.2+10.4</f>
        <v>15.600000000000001</v>
      </c>
      <c r="AO123" s="221">
        <v>5.2</v>
      </c>
      <c r="AP123" s="221">
        <v>9.6</v>
      </c>
      <c r="AQ123" s="73"/>
      <c r="AR123" s="221">
        <v>12</v>
      </c>
      <c r="AS123" s="73"/>
      <c r="AT123" s="271"/>
      <c r="AU123" s="73">
        <f t="shared" si="10"/>
        <v>52.8</v>
      </c>
      <c r="AV123" s="2" t="s">
        <v>53</v>
      </c>
      <c r="AX123" s="91">
        <f t="shared" si="11"/>
        <v>148.59999999999997</v>
      </c>
      <c r="AY123" s="2" t="s">
        <v>53</v>
      </c>
    </row>
    <row r="124" spans="2:51" ht="15">
      <c r="B124" s="18" t="s">
        <v>382</v>
      </c>
      <c r="C124" s="412" t="s">
        <v>82</v>
      </c>
      <c r="D124" s="412"/>
      <c r="E124" s="412"/>
      <c r="F124" s="412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266">
        <v>40</v>
      </c>
      <c r="R124" s="286"/>
      <c r="S124" s="233">
        <v>3.66</v>
      </c>
      <c r="T124" s="40"/>
      <c r="U124" s="40"/>
      <c r="V124" s="40">
        <f t="shared" si="6"/>
        <v>43.66</v>
      </c>
      <c r="W124" s="2" t="s">
        <v>17</v>
      </c>
      <c r="X124" s="10"/>
      <c r="Y124" s="8"/>
      <c r="Z124" s="8"/>
      <c r="AA124" s="8"/>
      <c r="AB124" s="8"/>
      <c r="AC124" s="8"/>
      <c r="AD124" s="233">
        <v>40.832</v>
      </c>
      <c r="AE124" s="8"/>
      <c r="AF124" s="8"/>
      <c r="AG124" s="8"/>
      <c r="AH124" s="205"/>
      <c r="AI124" s="21">
        <f t="shared" si="7"/>
        <v>40.832</v>
      </c>
      <c r="AJ124" s="2" t="s">
        <v>17</v>
      </c>
      <c r="AL124" s="73"/>
      <c r="AM124" s="73"/>
      <c r="AN124" s="73"/>
      <c r="AO124" s="73"/>
      <c r="AP124" s="73"/>
      <c r="AQ124" s="221">
        <v>54.084</v>
      </c>
      <c r="AR124" s="73"/>
      <c r="AS124" s="73"/>
      <c r="AT124" s="271"/>
      <c r="AU124" s="73">
        <f t="shared" si="10"/>
        <v>54.084</v>
      </c>
      <c r="AV124" s="2" t="s">
        <v>17</v>
      </c>
      <c r="AX124" s="91">
        <f t="shared" si="11"/>
        <v>138.576</v>
      </c>
      <c r="AY124" s="2" t="s">
        <v>17</v>
      </c>
    </row>
    <row r="125" spans="2:51" ht="15">
      <c r="B125" s="18" t="s">
        <v>383</v>
      </c>
      <c r="C125" s="412" t="s">
        <v>83</v>
      </c>
      <c r="D125" s="412"/>
      <c r="E125" s="412"/>
      <c r="F125" s="41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64">
        <v>4.926</v>
      </c>
      <c r="R125" s="2"/>
      <c r="S125" s="8"/>
      <c r="T125" s="2"/>
      <c r="U125" s="2"/>
      <c r="V125" s="40">
        <f t="shared" si="6"/>
        <v>4.926</v>
      </c>
      <c r="W125" s="2" t="s">
        <v>17</v>
      </c>
      <c r="X125" s="10"/>
      <c r="Y125" s="8"/>
      <c r="Z125" s="8"/>
      <c r="AA125" s="8"/>
      <c r="AB125" s="8"/>
      <c r="AC125" s="8"/>
      <c r="AD125" s="233">
        <v>1.806</v>
      </c>
      <c r="AE125" s="8"/>
      <c r="AF125" s="8"/>
      <c r="AG125" s="8"/>
      <c r="AH125" s="205"/>
      <c r="AI125" s="21">
        <f t="shared" si="7"/>
        <v>1.806</v>
      </c>
      <c r="AJ125" s="2" t="s">
        <v>17</v>
      </c>
      <c r="AL125" s="73"/>
      <c r="AM125" s="73"/>
      <c r="AN125" s="73"/>
      <c r="AO125" s="73"/>
      <c r="AP125" s="73"/>
      <c r="AQ125" s="221">
        <v>5.167</v>
      </c>
      <c r="AR125" s="73"/>
      <c r="AS125" s="271"/>
      <c r="AT125" s="271"/>
      <c r="AU125" s="73">
        <f t="shared" si="10"/>
        <v>5.167</v>
      </c>
      <c r="AV125" s="2" t="s">
        <v>17</v>
      </c>
      <c r="AX125" s="91">
        <f t="shared" si="11"/>
        <v>11.899000000000001</v>
      </c>
      <c r="AY125" s="2" t="s">
        <v>17</v>
      </c>
    </row>
    <row r="126" spans="2:51" ht="15">
      <c r="B126" s="5" t="s">
        <v>384</v>
      </c>
      <c r="C126" s="408" t="s">
        <v>35</v>
      </c>
      <c r="D126" s="409"/>
      <c r="E126" s="409"/>
      <c r="F126" s="410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8"/>
      <c r="T126" s="2"/>
      <c r="U126" s="2"/>
      <c r="V126" s="40">
        <f t="shared" si="6"/>
        <v>0</v>
      </c>
      <c r="W126" s="2" t="s">
        <v>17</v>
      </c>
      <c r="X126" s="10"/>
      <c r="Y126" s="8"/>
      <c r="Z126" s="8"/>
      <c r="AA126" s="8"/>
      <c r="AB126" s="8"/>
      <c r="AC126" s="233">
        <v>1.6</v>
      </c>
      <c r="AD126" s="8"/>
      <c r="AE126" s="8"/>
      <c r="AF126" s="8"/>
      <c r="AG126" s="8"/>
      <c r="AH126" s="205"/>
      <c r="AI126" s="21">
        <f t="shared" si="7"/>
        <v>1.6</v>
      </c>
      <c r="AJ126" s="2" t="s">
        <v>17</v>
      </c>
      <c r="AL126" s="73"/>
      <c r="AM126" s="73"/>
      <c r="AN126" s="221">
        <v>4.49</v>
      </c>
      <c r="AO126" s="73"/>
      <c r="AP126" s="73"/>
      <c r="AQ126" s="73"/>
      <c r="AR126" s="73"/>
      <c r="AS126" s="73"/>
      <c r="AT126" s="271"/>
      <c r="AU126" s="73">
        <f t="shared" si="10"/>
        <v>4.49</v>
      </c>
      <c r="AV126" s="2" t="s">
        <v>17</v>
      </c>
      <c r="AX126" s="91">
        <f t="shared" si="11"/>
        <v>6.09</v>
      </c>
      <c r="AY126" s="2" t="s">
        <v>17</v>
      </c>
    </row>
    <row r="127" spans="2:51" ht="15">
      <c r="B127" s="5"/>
      <c r="C127" s="417" t="s">
        <v>385</v>
      </c>
      <c r="D127" s="473"/>
      <c r="E127" s="473"/>
      <c r="F127" s="47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8"/>
      <c r="T127" s="2"/>
      <c r="U127" s="2"/>
      <c r="V127" s="40">
        <f t="shared" si="6"/>
        <v>0</v>
      </c>
      <c r="W127" s="2"/>
      <c r="X127" s="10"/>
      <c r="Y127" s="8"/>
      <c r="Z127" s="8"/>
      <c r="AA127" s="8"/>
      <c r="AB127" s="8"/>
      <c r="AC127" s="8"/>
      <c r="AD127" s="8"/>
      <c r="AE127" s="8"/>
      <c r="AF127" s="8"/>
      <c r="AG127" s="8"/>
      <c r="AH127" s="205"/>
      <c r="AI127" s="21">
        <f t="shared" si="7"/>
        <v>0</v>
      </c>
      <c r="AJ127" s="2"/>
      <c r="AL127" s="73"/>
      <c r="AM127" s="73"/>
      <c r="AN127" s="73"/>
      <c r="AO127" s="73"/>
      <c r="AP127" s="73"/>
      <c r="AQ127" s="73"/>
      <c r="AR127" s="73"/>
      <c r="AS127" s="73"/>
      <c r="AT127" s="271"/>
      <c r="AU127" s="73">
        <f t="shared" si="10"/>
        <v>0</v>
      </c>
      <c r="AV127" s="2"/>
      <c r="AX127" s="91">
        <f t="shared" si="11"/>
        <v>0</v>
      </c>
      <c r="AY127" s="2"/>
    </row>
    <row r="128" spans="2:51" ht="15">
      <c r="B128" s="5"/>
      <c r="C128" s="415" t="s">
        <v>84</v>
      </c>
      <c r="D128" s="415"/>
      <c r="E128" s="415"/>
      <c r="F128" s="416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225"/>
      <c r="U128" s="33"/>
      <c r="V128" s="40">
        <f t="shared" si="6"/>
        <v>0</v>
      </c>
      <c r="W128" s="2" t="s">
        <v>17</v>
      </c>
      <c r="X128" s="10"/>
      <c r="Y128" s="8"/>
      <c r="Z128" s="8"/>
      <c r="AA128" s="8"/>
      <c r="AB128" s="8"/>
      <c r="AC128" s="8"/>
      <c r="AD128" s="8"/>
      <c r="AE128" s="8"/>
      <c r="AF128" s="8"/>
      <c r="AG128" s="8"/>
      <c r="AH128" s="205"/>
      <c r="AI128" s="21">
        <f t="shared" si="7"/>
        <v>0</v>
      </c>
      <c r="AJ128" s="2" t="s">
        <v>17</v>
      </c>
      <c r="AL128" s="73"/>
      <c r="AM128" s="73"/>
      <c r="AN128" s="73"/>
      <c r="AO128" s="73"/>
      <c r="AP128" s="73"/>
      <c r="AQ128" s="73"/>
      <c r="AR128" s="73"/>
      <c r="AS128" s="73"/>
      <c r="AT128" s="271"/>
      <c r="AU128" s="73">
        <f t="shared" si="10"/>
        <v>0</v>
      </c>
      <c r="AV128" s="2" t="s">
        <v>17</v>
      </c>
      <c r="AX128" s="91">
        <f t="shared" si="11"/>
        <v>0</v>
      </c>
      <c r="AY128" s="2" t="s">
        <v>17</v>
      </c>
    </row>
    <row r="129" spans="2:51" ht="15">
      <c r="B129" s="5"/>
      <c r="C129" s="415" t="s">
        <v>85</v>
      </c>
      <c r="D129" s="415"/>
      <c r="E129" s="415"/>
      <c r="F129" s="416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225"/>
      <c r="U129" s="33"/>
      <c r="V129" s="40">
        <f t="shared" si="6"/>
        <v>0</v>
      </c>
      <c r="W129" s="2" t="s">
        <v>17</v>
      </c>
      <c r="X129" s="10"/>
      <c r="Y129" s="8"/>
      <c r="Z129" s="8"/>
      <c r="AA129" s="8"/>
      <c r="AB129" s="8"/>
      <c r="AC129" s="8"/>
      <c r="AD129" s="8"/>
      <c r="AE129" s="8"/>
      <c r="AF129" s="8"/>
      <c r="AG129" s="8"/>
      <c r="AH129" s="205"/>
      <c r="AI129" s="21">
        <f t="shared" si="7"/>
        <v>0</v>
      </c>
      <c r="AJ129" s="2" t="s">
        <v>17</v>
      </c>
      <c r="AL129" s="73"/>
      <c r="AM129" s="73"/>
      <c r="AN129" s="73"/>
      <c r="AO129" s="73"/>
      <c r="AP129" s="73"/>
      <c r="AQ129" s="73"/>
      <c r="AR129" s="73"/>
      <c r="AS129" s="73"/>
      <c r="AT129" s="271"/>
      <c r="AU129" s="73">
        <f t="shared" si="10"/>
        <v>0</v>
      </c>
      <c r="AV129" s="2" t="s">
        <v>17</v>
      </c>
      <c r="AX129" s="91">
        <f t="shared" si="11"/>
        <v>0</v>
      </c>
      <c r="AY129" s="2" t="s">
        <v>17</v>
      </c>
    </row>
    <row r="130" spans="2:51" ht="15">
      <c r="B130" s="5" t="s">
        <v>386</v>
      </c>
      <c r="C130" s="408" t="s">
        <v>86</v>
      </c>
      <c r="D130" s="409"/>
      <c r="E130" s="409"/>
      <c r="F130" s="410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252">
        <v>15.96</v>
      </c>
      <c r="R130" s="33"/>
      <c r="S130" s="252">
        <v>9.02</v>
      </c>
      <c r="T130" s="33"/>
      <c r="U130" s="33"/>
      <c r="V130" s="40">
        <f t="shared" si="6"/>
        <v>24.98</v>
      </c>
      <c r="W130" s="2" t="s">
        <v>17</v>
      </c>
      <c r="X130" s="10"/>
      <c r="Y130" s="8"/>
      <c r="Z130" s="8"/>
      <c r="AA130" s="8"/>
      <c r="AB130" s="8"/>
      <c r="AC130" s="8"/>
      <c r="AD130" s="8"/>
      <c r="AE130" s="8"/>
      <c r="AF130" s="233">
        <v>4.44</v>
      </c>
      <c r="AG130" s="8"/>
      <c r="AH130" s="205"/>
      <c r="AI130" s="21">
        <f t="shared" si="7"/>
        <v>4.44</v>
      </c>
      <c r="AJ130" s="2" t="s">
        <v>17</v>
      </c>
      <c r="AL130" s="73"/>
      <c r="AM130" s="73"/>
      <c r="AN130" s="73"/>
      <c r="AO130" s="73"/>
      <c r="AP130" s="319"/>
      <c r="AQ130" s="271"/>
      <c r="AR130" s="73"/>
      <c r="AS130" s="73">
        <v>13.33</v>
      </c>
      <c r="AT130" s="271"/>
      <c r="AU130" s="73">
        <f t="shared" si="10"/>
        <v>13.33</v>
      </c>
      <c r="AV130" s="2" t="s">
        <v>17</v>
      </c>
      <c r="AX130" s="91">
        <f t="shared" si="11"/>
        <v>42.75</v>
      </c>
      <c r="AY130" s="2" t="s">
        <v>17</v>
      </c>
    </row>
    <row r="131" spans="2:51" ht="15">
      <c r="B131" s="5"/>
      <c r="C131" s="169"/>
      <c r="D131" s="170"/>
      <c r="E131" s="170"/>
      <c r="F131" s="171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40">
        <f t="shared" si="6"/>
        <v>0</v>
      </c>
      <c r="W131" s="2"/>
      <c r="X131" s="10"/>
      <c r="Y131" s="8"/>
      <c r="Z131" s="8"/>
      <c r="AA131" s="8"/>
      <c r="AB131" s="8"/>
      <c r="AC131" s="8"/>
      <c r="AD131" s="8"/>
      <c r="AE131" s="8"/>
      <c r="AF131" s="8"/>
      <c r="AG131" s="8"/>
      <c r="AH131" s="205"/>
      <c r="AI131" s="21">
        <f t="shared" si="7"/>
        <v>0</v>
      </c>
      <c r="AJ131" s="2"/>
      <c r="AL131" s="73"/>
      <c r="AM131" s="73"/>
      <c r="AN131" s="73"/>
      <c r="AO131" s="73"/>
      <c r="AP131" s="73"/>
      <c r="AQ131" s="73"/>
      <c r="AR131" s="73"/>
      <c r="AS131" s="73"/>
      <c r="AT131" s="271"/>
      <c r="AU131" s="73">
        <f t="shared" si="10"/>
        <v>0</v>
      </c>
      <c r="AV131" s="2"/>
      <c r="AX131" s="91">
        <f t="shared" si="11"/>
        <v>0</v>
      </c>
      <c r="AY131" s="2"/>
    </row>
    <row r="132" spans="2:51" ht="15">
      <c r="B132" s="18"/>
      <c r="C132" s="418" t="s">
        <v>87</v>
      </c>
      <c r="D132" s="419"/>
      <c r="E132" s="419"/>
      <c r="F132" s="420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8"/>
      <c r="T132" s="2"/>
      <c r="U132" s="2"/>
      <c r="V132" s="40">
        <f t="shared" si="6"/>
        <v>0</v>
      </c>
      <c r="W132" s="2"/>
      <c r="X132" s="10"/>
      <c r="Y132" s="8"/>
      <c r="Z132" s="8"/>
      <c r="AA132" s="8"/>
      <c r="AB132" s="8"/>
      <c r="AC132" s="8"/>
      <c r="AD132" s="8"/>
      <c r="AE132" s="8"/>
      <c r="AF132" s="8"/>
      <c r="AG132" s="8"/>
      <c r="AH132" s="205"/>
      <c r="AI132" s="21">
        <f t="shared" si="7"/>
        <v>0</v>
      </c>
      <c r="AJ132" s="2"/>
      <c r="AL132" s="73"/>
      <c r="AM132" s="73"/>
      <c r="AN132" s="73"/>
      <c r="AO132" s="73"/>
      <c r="AP132" s="73"/>
      <c r="AQ132" s="73"/>
      <c r="AR132" s="73"/>
      <c r="AS132" s="73"/>
      <c r="AT132" s="271"/>
      <c r="AU132" s="73">
        <f t="shared" si="10"/>
        <v>0</v>
      </c>
      <c r="AV132" s="2"/>
      <c r="AX132" s="91">
        <f t="shared" si="11"/>
        <v>0</v>
      </c>
      <c r="AY132" s="2"/>
    </row>
    <row r="133" spans="2:51" ht="15">
      <c r="B133" s="18"/>
      <c r="C133" s="417" t="s">
        <v>88</v>
      </c>
      <c r="D133" s="404"/>
      <c r="E133" s="404"/>
      <c r="F133" s="405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8"/>
      <c r="T133" s="2"/>
      <c r="U133" s="2"/>
      <c r="V133" s="40">
        <f t="shared" si="6"/>
        <v>0</v>
      </c>
      <c r="W133" s="2"/>
      <c r="X133" s="10"/>
      <c r="Y133" s="8"/>
      <c r="Z133" s="8"/>
      <c r="AA133" s="8"/>
      <c r="AB133" s="8"/>
      <c r="AC133" s="8"/>
      <c r="AD133" s="8"/>
      <c r="AE133" s="8"/>
      <c r="AF133" s="8"/>
      <c r="AG133" s="8"/>
      <c r="AH133" s="205"/>
      <c r="AI133" s="21">
        <f t="shared" si="7"/>
        <v>0</v>
      </c>
      <c r="AJ133" s="2"/>
      <c r="AL133" s="73"/>
      <c r="AM133" s="73"/>
      <c r="AN133" s="73"/>
      <c r="AO133" s="73"/>
      <c r="AP133" s="73"/>
      <c r="AQ133" s="73"/>
      <c r="AR133" s="73"/>
      <c r="AS133" s="73"/>
      <c r="AT133" s="271"/>
      <c r="AU133" s="73">
        <f t="shared" si="10"/>
        <v>0</v>
      </c>
      <c r="AV133" s="2"/>
      <c r="AX133" s="91">
        <f t="shared" si="11"/>
        <v>0</v>
      </c>
      <c r="AY133" s="2"/>
    </row>
    <row r="134" spans="2:51" ht="15">
      <c r="B134" s="18" t="s">
        <v>387</v>
      </c>
      <c r="C134" s="408" t="s">
        <v>89</v>
      </c>
      <c r="D134" s="409"/>
      <c r="E134" s="409"/>
      <c r="F134" s="410"/>
      <c r="G134" s="252">
        <v>16.78</v>
      </c>
      <c r="H134" s="252">
        <v>10.31</v>
      </c>
      <c r="I134" s="33"/>
      <c r="J134" s="252">
        <v>8.03</v>
      </c>
      <c r="K134" s="33"/>
      <c r="L134" s="252">
        <v>7.89</v>
      </c>
      <c r="M134" s="252">
        <v>11.27</v>
      </c>
      <c r="N134" s="252">
        <v>7.89</v>
      </c>
      <c r="O134" s="33"/>
      <c r="P134" s="252">
        <v>7.89</v>
      </c>
      <c r="Q134" s="252">
        <v>37.84</v>
      </c>
      <c r="R134" s="33"/>
      <c r="S134" s="33"/>
      <c r="T134" s="33"/>
      <c r="U134" s="33"/>
      <c r="V134" s="40">
        <f aca="true" t="shared" si="12" ref="V134:V184">SUM(G134:U134)</f>
        <v>107.9</v>
      </c>
      <c r="W134" s="2" t="s">
        <v>17</v>
      </c>
      <c r="X134" s="10"/>
      <c r="Y134" s="233">
        <v>8.69</v>
      </c>
      <c r="Z134" s="233">
        <v>8.69</v>
      </c>
      <c r="AA134" s="233">
        <v>8.4</v>
      </c>
      <c r="AB134" s="233">
        <v>11.35</v>
      </c>
      <c r="AC134" s="8"/>
      <c r="AD134" s="233">
        <v>17.996</v>
      </c>
      <c r="AE134" s="233">
        <v>3.71</v>
      </c>
      <c r="AF134" s="8"/>
      <c r="AG134" s="8"/>
      <c r="AH134" s="205"/>
      <c r="AI134" s="21">
        <f aca="true" t="shared" si="13" ref="AI134:AI184">SUM(Y134:AH134)</f>
        <v>58.836000000000006</v>
      </c>
      <c r="AJ134" s="2" t="s">
        <v>17</v>
      </c>
      <c r="AL134" s="221">
        <v>8.26</v>
      </c>
      <c r="AM134" s="221">
        <v>8.26</v>
      </c>
      <c r="AN134" s="221">
        <v>7.96</v>
      </c>
      <c r="AO134" s="221">
        <v>20.94</v>
      </c>
      <c r="AP134" s="73"/>
      <c r="AQ134" s="221">
        <v>27.06</v>
      </c>
      <c r="AR134" s="221">
        <v>6.36</v>
      </c>
      <c r="AS134" s="73"/>
      <c r="AT134" s="271"/>
      <c r="AU134" s="73">
        <f t="shared" si="10"/>
        <v>78.84</v>
      </c>
      <c r="AV134" s="2" t="s">
        <v>17</v>
      </c>
      <c r="AX134" s="91">
        <f t="shared" si="11"/>
        <v>245.57600000000002</v>
      </c>
      <c r="AY134" s="2" t="s">
        <v>17</v>
      </c>
    </row>
    <row r="135" spans="2:51" ht="15">
      <c r="B135" s="5" t="s">
        <v>388</v>
      </c>
      <c r="C135" s="415" t="s">
        <v>90</v>
      </c>
      <c r="D135" s="415"/>
      <c r="E135" s="415"/>
      <c r="F135" s="416"/>
      <c r="G135" s="33"/>
      <c r="H135" s="33"/>
      <c r="I135" s="252">
        <v>3.74</v>
      </c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40">
        <f t="shared" si="12"/>
        <v>3.74</v>
      </c>
      <c r="W135" s="2" t="s">
        <v>17</v>
      </c>
      <c r="X135" s="10"/>
      <c r="Y135" s="8"/>
      <c r="Z135" s="8"/>
      <c r="AA135" s="8"/>
      <c r="AB135" s="8"/>
      <c r="AC135" s="233">
        <v>1.6</v>
      </c>
      <c r="AD135" s="8"/>
      <c r="AE135" s="233">
        <v>2.75</v>
      </c>
      <c r="AF135" s="8"/>
      <c r="AG135" s="8"/>
      <c r="AH135" s="205"/>
      <c r="AI135" s="21">
        <f t="shared" si="13"/>
        <v>4.35</v>
      </c>
      <c r="AJ135" s="2" t="s">
        <v>17</v>
      </c>
      <c r="AL135" s="73"/>
      <c r="AM135" s="73"/>
      <c r="AN135" s="221">
        <v>4.49</v>
      </c>
      <c r="AO135" s="73"/>
      <c r="AP135" s="221">
        <v>3.24</v>
      </c>
      <c r="AQ135" s="73"/>
      <c r="AR135" s="73"/>
      <c r="AS135" s="73"/>
      <c r="AT135" s="271"/>
      <c r="AU135" s="73">
        <f t="shared" si="10"/>
        <v>7.73</v>
      </c>
      <c r="AV135" s="2" t="s">
        <v>17</v>
      </c>
      <c r="AX135" s="91">
        <f t="shared" si="11"/>
        <v>15.82</v>
      </c>
      <c r="AY135" s="2" t="s">
        <v>17</v>
      </c>
    </row>
    <row r="136" spans="2:51" ht="15">
      <c r="B136" s="5"/>
      <c r="C136" s="417" t="s">
        <v>91</v>
      </c>
      <c r="D136" s="404"/>
      <c r="E136" s="404"/>
      <c r="F136" s="40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8"/>
      <c r="T136" s="2"/>
      <c r="U136" s="2"/>
      <c r="V136" s="40">
        <f t="shared" si="12"/>
        <v>0</v>
      </c>
      <c r="W136" s="2"/>
      <c r="X136" s="10"/>
      <c r="Y136" s="8"/>
      <c r="Z136" s="8"/>
      <c r="AA136" s="8"/>
      <c r="AB136" s="8"/>
      <c r="AC136" s="8"/>
      <c r="AD136" s="8"/>
      <c r="AE136" s="8"/>
      <c r="AF136" s="8"/>
      <c r="AG136" s="8"/>
      <c r="AH136" s="205"/>
      <c r="AI136" s="21">
        <f t="shared" si="13"/>
        <v>0</v>
      </c>
      <c r="AJ136" s="2"/>
      <c r="AL136" s="73"/>
      <c r="AM136" s="73"/>
      <c r="AN136" s="73"/>
      <c r="AO136" s="73"/>
      <c r="AP136" s="73"/>
      <c r="AQ136" s="73"/>
      <c r="AR136" s="73"/>
      <c r="AS136" s="73"/>
      <c r="AT136" s="271"/>
      <c r="AU136" s="73">
        <f t="shared" si="10"/>
        <v>0</v>
      </c>
      <c r="AV136" s="2"/>
      <c r="AX136" s="91">
        <f t="shared" si="11"/>
        <v>0</v>
      </c>
      <c r="AY136" s="2"/>
    </row>
    <row r="137" spans="2:51" ht="15">
      <c r="B137" s="5" t="s">
        <v>389</v>
      </c>
      <c r="C137" s="414" t="s">
        <v>92</v>
      </c>
      <c r="D137" s="409"/>
      <c r="E137" s="409"/>
      <c r="F137" s="410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252">
        <v>67.695</v>
      </c>
      <c r="T137" s="33"/>
      <c r="U137" s="33"/>
      <c r="V137" s="40">
        <f t="shared" si="12"/>
        <v>67.695</v>
      </c>
      <c r="W137" s="2" t="s">
        <v>17</v>
      </c>
      <c r="X137" s="10"/>
      <c r="Y137" s="8"/>
      <c r="Z137" s="8"/>
      <c r="AA137" s="8"/>
      <c r="AB137" s="8"/>
      <c r="AC137" s="8"/>
      <c r="AD137" s="8"/>
      <c r="AE137" s="8"/>
      <c r="AF137" s="8"/>
      <c r="AG137" s="233">
        <v>11.6</v>
      </c>
      <c r="AH137" s="205"/>
      <c r="AI137" s="21">
        <f t="shared" si="13"/>
        <v>11.6</v>
      </c>
      <c r="AJ137" s="2" t="s">
        <v>17</v>
      </c>
      <c r="AL137" s="73"/>
      <c r="AM137" s="73"/>
      <c r="AN137" s="73"/>
      <c r="AO137" s="73"/>
      <c r="AP137" s="73"/>
      <c r="AQ137" s="73"/>
      <c r="AR137" s="73"/>
      <c r="AS137" s="73"/>
      <c r="AT137" s="271"/>
      <c r="AU137" s="73">
        <f t="shared" si="10"/>
        <v>0</v>
      </c>
      <c r="AV137" s="2" t="s">
        <v>17</v>
      </c>
      <c r="AX137" s="91">
        <f t="shared" si="11"/>
        <v>79.29499999999999</v>
      </c>
      <c r="AY137" s="2" t="s">
        <v>17</v>
      </c>
    </row>
    <row r="138" spans="2:51" ht="15">
      <c r="B138" s="5" t="s">
        <v>390</v>
      </c>
      <c r="C138" s="414" t="s">
        <v>93</v>
      </c>
      <c r="D138" s="409"/>
      <c r="E138" s="409"/>
      <c r="F138" s="410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252">
        <v>15.3</v>
      </c>
      <c r="T138" s="33"/>
      <c r="U138" s="33"/>
      <c r="V138" s="40">
        <f t="shared" si="12"/>
        <v>15.3</v>
      </c>
      <c r="W138" s="2" t="s">
        <v>17</v>
      </c>
      <c r="X138" s="10"/>
      <c r="Y138" s="8"/>
      <c r="Z138" s="8"/>
      <c r="AA138" s="8"/>
      <c r="AB138" s="8"/>
      <c r="AC138" s="8"/>
      <c r="AD138" s="8"/>
      <c r="AE138" s="8"/>
      <c r="AF138" s="8"/>
      <c r="AG138" s="233">
        <v>8.64</v>
      </c>
      <c r="AH138" s="205"/>
      <c r="AI138" s="21">
        <f t="shared" si="13"/>
        <v>8.64</v>
      </c>
      <c r="AJ138" s="2" t="s">
        <v>17</v>
      </c>
      <c r="AL138" s="73"/>
      <c r="AM138" s="73"/>
      <c r="AN138" s="73"/>
      <c r="AO138" s="73"/>
      <c r="AP138" s="73"/>
      <c r="AQ138" s="73"/>
      <c r="AR138" s="73"/>
      <c r="AS138" s="73"/>
      <c r="AT138" s="271"/>
      <c r="AU138" s="73">
        <f t="shared" si="10"/>
        <v>0</v>
      </c>
      <c r="AV138" s="2" t="s">
        <v>17</v>
      </c>
      <c r="AX138" s="91">
        <f t="shared" si="11"/>
        <v>23.94</v>
      </c>
      <c r="AY138" s="2" t="s">
        <v>17</v>
      </c>
    </row>
    <row r="139" spans="2:51" ht="15">
      <c r="B139" s="5" t="s">
        <v>391</v>
      </c>
      <c r="C139" s="408" t="s">
        <v>94</v>
      </c>
      <c r="D139" s="409"/>
      <c r="E139" s="409"/>
      <c r="F139" s="410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252">
        <v>4.325</v>
      </c>
      <c r="T139" s="33"/>
      <c r="U139" s="33"/>
      <c r="V139" s="40">
        <f t="shared" si="12"/>
        <v>4.325</v>
      </c>
      <c r="W139" s="2" t="s">
        <v>17</v>
      </c>
      <c r="X139" s="10"/>
      <c r="Y139" s="8"/>
      <c r="Z139" s="8"/>
      <c r="AA139" s="8"/>
      <c r="AB139" s="8"/>
      <c r="AC139" s="8"/>
      <c r="AD139" s="8"/>
      <c r="AE139" s="8"/>
      <c r="AF139" s="8"/>
      <c r="AG139" s="233">
        <v>0.438</v>
      </c>
      <c r="AH139" s="205"/>
      <c r="AI139" s="21">
        <f t="shared" si="13"/>
        <v>0.438</v>
      </c>
      <c r="AJ139" s="2" t="s">
        <v>17</v>
      </c>
      <c r="AL139" s="73"/>
      <c r="AM139" s="73"/>
      <c r="AN139" s="73"/>
      <c r="AO139" s="73"/>
      <c r="AP139" s="73"/>
      <c r="AQ139" s="221">
        <v>0.68</v>
      </c>
      <c r="AR139" s="73"/>
      <c r="AS139" s="73"/>
      <c r="AT139" s="271"/>
      <c r="AU139" s="73">
        <f t="shared" si="10"/>
        <v>0.68</v>
      </c>
      <c r="AV139" s="2" t="s">
        <v>17</v>
      </c>
      <c r="AX139" s="91">
        <f t="shared" si="11"/>
        <v>5.443</v>
      </c>
      <c r="AY139" s="2" t="s">
        <v>17</v>
      </c>
    </row>
    <row r="140" spans="2:51" ht="15">
      <c r="B140" s="5" t="s">
        <v>392</v>
      </c>
      <c r="C140" s="408" t="s">
        <v>95</v>
      </c>
      <c r="D140" s="409"/>
      <c r="E140" s="409"/>
      <c r="F140" s="410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252">
        <v>0.37</v>
      </c>
      <c r="T140" s="33"/>
      <c r="U140" s="33"/>
      <c r="V140" s="40">
        <f t="shared" si="12"/>
        <v>0.37</v>
      </c>
      <c r="W140" s="2" t="s">
        <v>17</v>
      </c>
      <c r="X140" s="10"/>
      <c r="Y140" s="8"/>
      <c r="Z140" s="8"/>
      <c r="AA140" s="8"/>
      <c r="AB140" s="8"/>
      <c r="AC140" s="8"/>
      <c r="AD140" s="8"/>
      <c r="AE140" s="8"/>
      <c r="AF140" s="8"/>
      <c r="AG140" s="233">
        <v>0.562</v>
      </c>
      <c r="AH140" s="205"/>
      <c r="AI140" s="21">
        <f t="shared" si="13"/>
        <v>0.562</v>
      </c>
      <c r="AJ140" s="2" t="s">
        <v>17</v>
      </c>
      <c r="AL140" s="73"/>
      <c r="AM140" s="73"/>
      <c r="AN140" s="73"/>
      <c r="AO140" s="73"/>
      <c r="AP140" s="73"/>
      <c r="AQ140" s="73"/>
      <c r="AR140" s="73"/>
      <c r="AS140" s="73"/>
      <c r="AT140" s="271"/>
      <c r="AU140" s="73">
        <f aca="true" t="shared" si="14" ref="AU140:AU169">SUM(AL140:AT140)</f>
        <v>0</v>
      </c>
      <c r="AV140" s="2" t="s">
        <v>17</v>
      </c>
      <c r="AX140" s="91">
        <f aca="true" t="shared" si="15" ref="AX140:AX169">V140+AI140+AU140</f>
        <v>0.932</v>
      </c>
      <c r="AY140" s="2" t="s">
        <v>17</v>
      </c>
    </row>
    <row r="141" spans="2:51" ht="15">
      <c r="B141" s="5" t="s">
        <v>394</v>
      </c>
      <c r="C141" s="408" t="s">
        <v>161</v>
      </c>
      <c r="D141" s="409"/>
      <c r="E141" s="409"/>
      <c r="F141" s="410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>
        <v>1.548</v>
      </c>
      <c r="T141" s="33"/>
      <c r="U141" s="33"/>
      <c r="V141" s="40">
        <f t="shared" si="12"/>
        <v>1.548</v>
      </c>
      <c r="W141" s="2" t="s">
        <v>21</v>
      </c>
      <c r="X141" s="10"/>
      <c r="Y141" s="8"/>
      <c r="Z141" s="8"/>
      <c r="AA141" s="8"/>
      <c r="AB141" s="8"/>
      <c r="AC141" s="8"/>
      <c r="AD141" s="8"/>
      <c r="AE141" s="8"/>
      <c r="AF141" s="8"/>
      <c r="AG141" s="233">
        <v>0.175</v>
      </c>
      <c r="AH141" s="205"/>
      <c r="AI141" s="21">
        <f t="shared" si="13"/>
        <v>0.175</v>
      </c>
      <c r="AJ141" s="2" t="s">
        <v>21</v>
      </c>
      <c r="AL141" s="73"/>
      <c r="AM141" s="73"/>
      <c r="AN141" s="73"/>
      <c r="AO141" s="73"/>
      <c r="AP141" s="73"/>
      <c r="AQ141" s="221">
        <v>0.744</v>
      </c>
      <c r="AR141" s="73"/>
      <c r="AS141" s="73"/>
      <c r="AT141" s="271"/>
      <c r="AU141" s="73">
        <f t="shared" si="14"/>
        <v>0.744</v>
      </c>
      <c r="AV141" s="2" t="s">
        <v>21</v>
      </c>
      <c r="AX141" s="91">
        <f t="shared" si="15"/>
        <v>2.467</v>
      </c>
      <c r="AY141" s="2" t="s">
        <v>21</v>
      </c>
    </row>
    <row r="142" spans="2:51" ht="15">
      <c r="B142" s="5" t="s">
        <v>393</v>
      </c>
      <c r="C142" s="169" t="s">
        <v>166</v>
      </c>
      <c r="D142" s="170"/>
      <c r="E142" s="170"/>
      <c r="F142" s="17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252">
        <v>10.97</v>
      </c>
      <c r="T142" s="33"/>
      <c r="U142" s="33"/>
      <c r="V142" s="40">
        <f t="shared" si="12"/>
        <v>10.97</v>
      </c>
      <c r="W142" s="2"/>
      <c r="X142" s="10"/>
      <c r="Y142" s="8"/>
      <c r="Z142" s="8"/>
      <c r="AA142" s="8"/>
      <c r="AB142" s="8"/>
      <c r="AC142" s="8"/>
      <c r="AD142" s="8"/>
      <c r="AE142" s="8"/>
      <c r="AF142" s="8"/>
      <c r="AG142" s="233">
        <v>3.5</v>
      </c>
      <c r="AH142" s="205"/>
      <c r="AI142" s="21">
        <f t="shared" si="13"/>
        <v>3.5</v>
      </c>
      <c r="AJ142" s="2"/>
      <c r="AL142" s="73"/>
      <c r="AM142" s="73"/>
      <c r="AN142" s="73"/>
      <c r="AO142" s="73"/>
      <c r="AP142" s="73"/>
      <c r="AQ142" s="221">
        <v>9.749</v>
      </c>
      <c r="AR142" s="73"/>
      <c r="AS142" s="73"/>
      <c r="AT142" s="271"/>
      <c r="AU142" s="73">
        <f t="shared" si="14"/>
        <v>9.749</v>
      </c>
      <c r="AV142" s="2"/>
      <c r="AX142" s="91">
        <f t="shared" si="15"/>
        <v>24.219</v>
      </c>
      <c r="AY142" s="2" t="s">
        <v>17</v>
      </c>
    </row>
    <row r="143" spans="2:51" ht="15" customHeight="1">
      <c r="B143" s="5" t="s">
        <v>395</v>
      </c>
      <c r="C143" s="408" t="s">
        <v>159</v>
      </c>
      <c r="D143" s="406"/>
      <c r="E143" s="406"/>
      <c r="F143" s="407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40">
        <f t="shared" si="12"/>
        <v>0</v>
      </c>
      <c r="W143" s="2" t="s">
        <v>21</v>
      </c>
      <c r="X143" s="10"/>
      <c r="Y143" s="8"/>
      <c r="Z143" s="8"/>
      <c r="AA143" s="8"/>
      <c r="AB143" s="8"/>
      <c r="AC143" s="8"/>
      <c r="AD143" s="8"/>
      <c r="AE143" s="8"/>
      <c r="AF143" s="8"/>
      <c r="AG143" s="8"/>
      <c r="AH143" s="205"/>
      <c r="AI143" s="21">
        <f t="shared" si="13"/>
        <v>0</v>
      </c>
      <c r="AJ143" s="2" t="s">
        <v>21</v>
      </c>
      <c r="AL143" s="73"/>
      <c r="AM143" s="73"/>
      <c r="AN143" s="73"/>
      <c r="AO143" s="73"/>
      <c r="AP143" s="73"/>
      <c r="AQ143" s="221">
        <v>0.375</v>
      </c>
      <c r="AR143" s="73"/>
      <c r="AS143" s="73"/>
      <c r="AT143" s="271"/>
      <c r="AU143" s="73">
        <f t="shared" si="14"/>
        <v>0.375</v>
      </c>
      <c r="AV143" s="2" t="s">
        <v>21</v>
      </c>
      <c r="AX143" s="91">
        <f t="shared" si="15"/>
        <v>0.375</v>
      </c>
      <c r="AY143" s="2" t="s">
        <v>21</v>
      </c>
    </row>
    <row r="144" spans="2:51" ht="15" customHeight="1">
      <c r="B144" s="5" t="s">
        <v>396</v>
      </c>
      <c r="C144" s="408" t="s">
        <v>169</v>
      </c>
      <c r="D144" s="406"/>
      <c r="E144" s="406"/>
      <c r="F144" s="407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40">
        <f t="shared" si="12"/>
        <v>0</v>
      </c>
      <c r="W144" s="2" t="s">
        <v>21</v>
      </c>
      <c r="X144" s="10"/>
      <c r="Y144" s="8"/>
      <c r="Z144" s="8"/>
      <c r="AA144" s="8"/>
      <c r="AB144" s="8"/>
      <c r="AC144" s="8"/>
      <c r="AD144" s="8"/>
      <c r="AE144" s="8"/>
      <c r="AF144" s="8"/>
      <c r="AG144" s="8"/>
      <c r="AH144" s="205"/>
      <c r="AI144" s="21">
        <f t="shared" si="13"/>
        <v>0</v>
      </c>
      <c r="AJ144" s="2" t="s">
        <v>21</v>
      </c>
      <c r="AL144" s="73"/>
      <c r="AM144" s="73"/>
      <c r="AN144" s="73"/>
      <c r="AO144" s="73"/>
      <c r="AP144" s="73"/>
      <c r="AQ144" s="221">
        <v>0.134</v>
      </c>
      <c r="AR144" s="73"/>
      <c r="AS144" s="73"/>
      <c r="AT144" s="271"/>
      <c r="AU144" s="73">
        <f t="shared" si="14"/>
        <v>0.134</v>
      </c>
      <c r="AV144" s="2" t="s">
        <v>21</v>
      </c>
      <c r="AX144" s="91">
        <f t="shared" si="15"/>
        <v>0.134</v>
      </c>
      <c r="AY144" s="2" t="s">
        <v>21</v>
      </c>
    </row>
    <row r="145" spans="2:51" ht="15">
      <c r="B145" s="5" t="s">
        <v>397</v>
      </c>
      <c r="C145" s="408" t="s">
        <v>96</v>
      </c>
      <c r="D145" s="409"/>
      <c r="E145" s="409"/>
      <c r="F145" s="410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252">
        <v>4.078</v>
      </c>
      <c r="T145" s="33"/>
      <c r="U145" s="33"/>
      <c r="V145" s="40">
        <f t="shared" si="12"/>
        <v>4.078</v>
      </c>
      <c r="W145" s="2" t="s">
        <v>21</v>
      </c>
      <c r="X145" s="10"/>
      <c r="Y145" s="8"/>
      <c r="Z145" s="8"/>
      <c r="AA145" s="8"/>
      <c r="AB145" s="8"/>
      <c r="AC145" s="8"/>
      <c r="AD145" s="8"/>
      <c r="AE145" s="8"/>
      <c r="AF145" s="8"/>
      <c r="AG145" s="233">
        <v>1.3</v>
      </c>
      <c r="AH145" s="205"/>
      <c r="AI145" s="21">
        <f t="shared" si="13"/>
        <v>1.3</v>
      </c>
      <c r="AJ145" s="2" t="s">
        <v>21</v>
      </c>
      <c r="AL145" s="73"/>
      <c r="AM145" s="73"/>
      <c r="AN145" s="73"/>
      <c r="AO145" s="73"/>
      <c r="AP145" s="73"/>
      <c r="AQ145" s="73"/>
      <c r="AR145" s="73"/>
      <c r="AS145" s="73"/>
      <c r="AT145" s="271"/>
      <c r="AU145" s="73">
        <f t="shared" si="14"/>
        <v>0</v>
      </c>
      <c r="AV145" s="2" t="s">
        <v>21</v>
      </c>
      <c r="AX145" s="91">
        <f t="shared" si="15"/>
        <v>5.378</v>
      </c>
      <c r="AY145" s="2" t="s">
        <v>21</v>
      </c>
    </row>
    <row r="146" spans="2:51" ht="15">
      <c r="B146" s="5" t="s">
        <v>398</v>
      </c>
      <c r="C146" s="408" t="s">
        <v>97</v>
      </c>
      <c r="D146" s="409"/>
      <c r="E146" s="409"/>
      <c r="F146" s="410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252">
        <v>20.39</v>
      </c>
      <c r="T146" s="33"/>
      <c r="U146" s="33"/>
      <c r="V146" s="40">
        <f t="shared" si="12"/>
        <v>20.39</v>
      </c>
      <c r="W146" s="2" t="s">
        <v>17</v>
      </c>
      <c r="X146" s="10"/>
      <c r="Y146" s="8"/>
      <c r="Z146" s="8"/>
      <c r="AA146" s="8"/>
      <c r="AB146" s="8"/>
      <c r="AC146" s="8"/>
      <c r="AD146" s="8"/>
      <c r="AE146" s="8"/>
      <c r="AF146" s="8"/>
      <c r="AG146" s="233">
        <v>6.53</v>
      </c>
      <c r="AH146" s="205"/>
      <c r="AI146" s="21">
        <f t="shared" si="13"/>
        <v>6.53</v>
      </c>
      <c r="AJ146" s="2" t="s">
        <v>17</v>
      </c>
      <c r="AL146" s="73"/>
      <c r="AM146" s="73"/>
      <c r="AN146" s="73"/>
      <c r="AO146" s="73"/>
      <c r="AP146" s="73"/>
      <c r="AQ146" s="73"/>
      <c r="AR146" s="73"/>
      <c r="AS146" s="73"/>
      <c r="AT146" s="271"/>
      <c r="AU146" s="73">
        <f t="shared" si="14"/>
        <v>0</v>
      </c>
      <c r="AV146" s="2" t="s">
        <v>17</v>
      </c>
      <c r="AX146" s="91">
        <f t="shared" si="15"/>
        <v>26.92</v>
      </c>
      <c r="AY146" s="2" t="s">
        <v>17</v>
      </c>
    </row>
    <row r="147" spans="2:51" ht="15">
      <c r="B147" s="5"/>
      <c r="C147" s="173"/>
      <c r="D147" s="173"/>
      <c r="E147" s="173"/>
      <c r="F147" s="17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8"/>
      <c r="T147" s="2"/>
      <c r="U147" s="2"/>
      <c r="V147" s="40">
        <f t="shared" si="12"/>
        <v>0</v>
      </c>
      <c r="W147" s="2"/>
      <c r="X147" s="10"/>
      <c r="Y147" s="8"/>
      <c r="Z147" s="8"/>
      <c r="AA147" s="8"/>
      <c r="AB147" s="8"/>
      <c r="AC147" s="8"/>
      <c r="AD147" s="8"/>
      <c r="AE147" s="8"/>
      <c r="AF147" s="8"/>
      <c r="AG147" s="8"/>
      <c r="AH147" s="205"/>
      <c r="AI147" s="21">
        <f t="shared" si="13"/>
        <v>0</v>
      </c>
      <c r="AJ147" s="2"/>
      <c r="AL147" s="73"/>
      <c r="AM147" s="73"/>
      <c r="AN147" s="73"/>
      <c r="AO147" s="73"/>
      <c r="AP147" s="73"/>
      <c r="AQ147" s="73"/>
      <c r="AR147" s="73"/>
      <c r="AS147" s="73"/>
      <c r="AT147" s="271"/>
      <c r="AU147" s="73">
        <f t="shared" si="14"/>
        <v>0</v>
      </c>
      <c r="AV147" s="2"/>
      <c r="AX147" s="91">
        <f t="shared" si="15"/>
        <v>0</v>
      </c>
      <c r="AY147" s="2"/>
    </row>
    <row r="148" spans="2:51" ht="15">
      <c r="B148" s="5"/>
      <c r="C148" s="423" t="s">
        <v>98</v>
      </c>
      <c r="D148" s="423"/>
      <c r="E148" s="423"/>
      <c r="F148" s="42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8"/>
      <c r="T148" s="2"/>
      <c r="U148" s="2"/>
      <c r="V148" s="40">
        <f t="shared" si="12"/>
        <v>0</v>
      </c>
      <c r="W148" s="2"/>
      <c r="X148" s="10"/>
      <c r="Y148" s="8"/>
      <c r="Z148" s="8"/>
      <c r="AA148" s="8"/>
      <c r="AB148" s="8"/>
      <c r="AC148" s="8"/>
      <c r="AD148" s="8"/>
      <c r="AE148" s="8"/>
      <c r="AF148" s="8"/>
      <c r="AG148" s="8"/>
      <c r="AH148" s="205"/>
      <c r="AI148" s="21">
        <f t="shared" si="13"/>
        <v>0</v>
      </c>
      <c r="AJ148" s="2"/>
      <c r="AL148" s="73"/>
      <c r="AM148" s="73"/>
      <c r="AN148" s="73"/>
      <c r="AO148" s="73"/>
      <c r="AP148" s="73"/>
      <c r="AQ148" s="73"/>
      <c r="AR148" s="73"/>
      <c r="AS148" s="73"/>
      <c r="AT148" s="271"/>
      <c r="AU148" s="73">
        <f t="shared" si="14"/>
        <v>0</v>
      </c>
      <c r="AV148" s="2"/>
      <c r="AX148" s="91">
        <f t="shared" si="15"/>
        <v>0</v>
      </c>
      <c r="AY148" s="2"/>
    </row>
    <row r="149" spans="2:51" ht="15">
      <c r="B149" s="5" t="s">
        <v>399</v>
      </c>
      <c r="C149" s="415" t="s">
        <v>99</v>
      </c>
      <c r="D149" s="415"/>
      <c r="E149" s="415"/>
      <c r="F149" s="416"/>
      <c r="G149" s="252">
        <v>16.39</v>
      </c>
      <c r="H149" s="252">
        <v>14.14</v>
      </c>
      <c r="I149" s="33"/>
      <c r="J149" s="252">
        <v>10.52</v>
      </c>
      <c r="K149" s="33"/>
      <c r="L149" s="252">
        <v>9.64</v>
      </c>
      <c r="M149" s="252">
        <v>14.05</v>
      </c>
      <c r="N149" s="252">
        <v>10.44</v>
      </c>
      <c r="O149" s="33"/>
      <c r="P149" s="252">
        <v>10.44</v>
      </c>
      <c r="Q149" s="252">
        <v>46.94</v>
      </c>
      <c r="R149" s="33"/>
      <c r="S149" s="33"/>
      <c r="T149" s="33"/>
      <c r="U149" s="33"/>
      <c r="V149" s="40">
        <f t="shared" si="12"/>
        <v>132.56</v>
      </c>
      <c r="W149" s="2" t="s">
        <v>53</v>
      </c>
      <c r="X149" s="10"/>
      <c r="Y149" s="233">
        <v>11</v>
      </c>
      <c r="Z149" s="233">
        <v>11</v>
      </c>
      <c r="AA149" s="233">
        <v>10.9</v>
      </c>
      <c r="AB149" s="233">
        <v>12.9</v>
      </c>
      <c r="AC149" s="8"/>
      <c r="AD149" s="233">
        <v>18.81</v>
      </c>
      <c r="AE149" s="233">
        <v>7.55</v>
      </c>
      <c r="AF149" s="8"/>
      <c r="AG149" s="8"/>
      <c r="AH149" s="205"/>
      <c r="AI149" s="21">
        <f t="shared" si="13"/>
        <v>72.16</v>
      </c>
      <c r="AJ149" s="2" t="s">
        <v>53</v>
      </c>
      <c r="AL149" s="221">
        <v>10.7</v>
      </c>
      <c r="AM149" s="221">
        <v>10.7</v>
      </c>
      <c r="AN149" s="221">
        <v>9.59</v>
      </c>
      <c r="AO149" s="221">
        <v>20.1</v>
      </c>
      <c r="AP149" s="73"/>
      <c r="AQ149" s="221">
        <v>39.67</v>
      </c>
      <c r="AR149" s="73"/>
      <c r="AS149" s="73"/>
      <c r="AT149" s="271"/>
      <c r="AU149" s="73">
        <f t="shared" si="14"/>
        <v>90.76</v>
      </c>
      <c r="AV149" s="2" t="s">
        <v>53</v>
      </c>
      <c r="AX149" s="91">
        <f t="shared" si="15"/>
        <v>295.48</v>
      </c>
      <c r="AY149" s="2" t="s">
        <v>53</v>
      </c>
    </row>
    <row r="150" spans="2:51" ht="15">
      <c r="B150" s="5" t="s">
        <v>400</v>
      </c>
      <c r="C150" s="408" t="s">
        <v>289</v>
      </c>
      <c r="D150" s="409"/>
      <c r="E150" s="409"/>
      <c r="F150" s="410"/>
      <c r="G150" s="252">
        <v>0.9</v>
      </c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40">
        <f t="shared" si="12"/>
        <v>0.9</v>
      </c>
      <c r="W150" s="2" t="s">
        <v>17</v>
      </c>
      <c r="X150" s="10"/>
      <c r="Y150" s="8"/>
      <c r="Z150" s="8"/>
      <c r="AA150" s="8"/>
      <c r="AB150" s="8"/>
      <c r="AC150" s="8"/>
      <c r="AD150" s="8"/>
      <c r="AE150" s="8"/>
      <c r="AF150" s="8"/>
      <c r="AG150" s="8"/>
      <c r="AH150" s="205"/>
      <c r="AI150" s="21">
        <f t="shared" si="13"/>
        <v>0</v>
      </c>
      <c r="AJ150" s="2" t="s">
        <v>17</v>
      </c>
      <c r="AL150" s="73"/>
      <c r="AM150" s="73"/>
      <c r="AN150" s="73"/>
      <c r="AO150" s="73"/>
      <c r="AP150" s="73"/>
      <c r="AQ150" s="73"/>
      <c r="AR150" s="73"/>
      <c r="AS150" s="73"/>
      <c r="AT150" s="271"/>
      <c r="AU150" s="73">
        <f t="shared" si="14"/>
        <v>0</v>
      </c>
      <c r="AV150" s="2" t="s">
        <v>17</v>
      </c>
      <c r="AX150" s="91">
        <f t="shared" si="15"/>
        <v>0.9</v>
      </c>
      <c r="AY150" s="2" t="s">
        <v>17</v>
      </c>
    </row>
    <row r="151" spans="2:51" ht="15">
      <c r="B151" s="5" t="s">
        <v>401</v>
      </c>
      <c r="C151" s="408" t="s">
        <v>100</v>
      </c>
      <c r="D151" s="409"/>
      <c r="E151" s="409"/>
      <c r="F151" s="410"/>
      <c r="G151" s="252">
        <v>0.85</v>
      </c>
      <c r="H151" s="252">
        <v>0.85</v>
      </c>
      <c r="I151" s="33"/>
      <c r="J151" s="252">
        <v>0.85</v>
      </c>
      <c r="K151" s="33"/>
      <c r="L151" s="252">
        <v>1.7</v>
      </c>
      <c r="M151" s="252">
        <v>0.85</v>
      </c>
      <c r="N151" s="252">
        <v>0.85</v>
      </c>
      <c r="O151" s="33"/>
      <c r="P151" s="252">
        <v>0.85</v>
      </c>
      <c r="Q151" s="33"/>
      <c r="R151" s="33"/>
      <c r="S151" s="33"/>
      <c r="T151" s="33"/>
      <c r="U151" s="33"/>
      <c r="V151" s="40">
        <f t="shared" si="12"/>
        <v>6.799999999999999</v>
      </c>
      <c r="W151" s="2" t="s">
        <v>53</v>
      </c>
      <c r="X151" s="10"/>
      <c r="Y151" s="233">
        <v>0.85</v>
      </c>
      <c r="Z151" s="233">
        <v>0.85</v>
      </c>
      <c r="AA151" s="233">
        <v>0.85</v>
      </c>
      <c r="AB151" s="233">
        <v>0.85</v>
      </c>
      <c r="AC151" s="8"/>
      <c r="AD151" s="8"/>
      <c r="AE151" s="233">
        <v>0.75</v>
      </c>
      <c r="AF151" s="8"/>
      <c r="AG151" s="8"/>
      <c r="AH151" s="205"/>
      <c r="AI151" s="21">
        <f t="shared" si="13"/>
        <v>4.15</v>
      </c>
      <c r="AJ151" s="2" t="s">
        <v>53</v>
      </c>
      <c r="AL151" s="221">
        <v>0.85</v>
      </c>
      <c r="AM151" s="221">
        <v>0.85</v>
      </c>
      <c r="AN151" s="221">
        <v>0.85</v>
      </c>
      <c r="AO151" s="221">
        <v>0.85</v>
      </c>
      <c r="AP151" s="73"/>
      <c r="AQ151" s="73"/>
      <c r="AR151" s="221">
        <v>0.85</v>
      </c>
      <c r="AS151" s="73"/>
      <c r="AT151" s="271"/>
      <c r="AU151" s="73">
        <f t="shared" si="14"/>
        <v>4.25</v>
      </c>
      <c r="AV151" s="2" t="s">
        <v>53</v>
      </c>
      <c r="AX151" s="91">
        <f t="shared" si="15"/>
        <v>15.2</v>
      </c>
      <c r="AY151" s="2" t="s">
        <v>53</v>
      </c>
    </row>
    <row r="152" spans="2:51" ht="15">
      <c r="B152" s="5" t="s">
        <v>402</v>
      </c>
      <c r="C152" s="415" t="s">
        <v>101</v>
      </c>
      <c r="D152" s="415"/>
      <c r="E152" s="415"/>
      <c r="F152" s="416"/>
      <c r="G152" s="33"/>
      <c r="H152" s="33"/>
      <c r="I152" s="252">
        <v>0.9</v>
      </c>
      <c r="J152" s="33"/>
      <c r="K152" s="33"/>
      <c r="L152" s="33"/>
      <c r="M152" s="33"/>
      <c r="N152" s="33"/>
      <c r="O152" s="33"/>
      <c r="P152" s="33"/>
      <c r="Q152" s="252">
        <v>23.9</v>
      </c>
      <c r="R152" s="33"/>
      <c r="S152" s="33"/>
      <c r="T152" s="33"/>
      <c r="U152" s="33"/>
      <c r="V152" s="40">
        <f t="shared" si="12"/>
        <v>24.799999999999997</v>
      </c>
      <c r="W152" s="2" t="s">
        <v>53</v>
      </c>
      <c r="X152" s="10"/>
      <c r="Y152" s="8"/>
      <c r="Z152" s="8"/>
      <c r="AA152" s="8"/>
      <c r="AB152" s="8"/>
      <c r="AC152" s="233">
        <v>0.65</v>
      </c>
      <c r="AD152" s="233">
        <v>10.55</v>
      </c>
      <c r="AE152" s="233">
        <v>0.8</v>
      </c>
      <c r="AF152" s="8"/>
      <c r="AG152" s="8"/>
      <c r="AH152" s="205"/>
      <c r="AI152" s="21">
        <f t="shared" si="13"/>
        <v>12.000000000000002</v>
      </c>
      <c r="AJ152" s="2" t="s">
        <v>53</v>
      </c>
      <c r="AL152" s="73"/>
      <c r="AM152" s="73"/>
      <c r="AN152" s="221">
        <v>0.95</v>
      </c>
      <c r="AO152" s="73"/>
      <c r="AP152" s="221">
        <v>0.65</v>
      </c>
      <c r="AQ152" s="221">
        <v>9.75</v>
      </c>
      <c r="AR152" s="73"/>
      <c r="AS152" s="73"/>
      <c r="AT152" s="271"/>
      <c r="AU152" s="73">
        <f t="shared" si="14"/>
        <v>11.35</v>
      </c>
      <c r="AV152" s="2" t="s">
        <v>53</v>
      </c>
      <c r="AX152" s="91">
        <f t="shared" si="15"/>
        <v>48.15</v>
      </c>
      <c r="AY152" s="2" t="s">
        <v>53</v>
      </c>
    </row>
    <row r="153" spans="2:51" ht="15">
      <c r="B153" s="5" t="s">
        <v>403</v>
      </c>
      <c r="C153" s="415" t="s">
        <v>102</v>
      </c>
      <c r="D153" s="415"/>
      <c r="E153" s="415"/>
      <c r="F153" s="416"/>
      <c r="G153" s="252">
        <v>2.5</v>
      </c>
      <c r="H153" s="33"/>
      <c r="I153" s="252">
        <v>0.34</v>
      </c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40">
        <f t="shared" si="12"/>
        <v>2.84</v>
      </c>
      <c r="W153" s="2" t="s">
        <v>53</v>
      </c>
      <c r="X153" s="10"/>
      <c r="Y153" s="8"/>
      <c r="Z153" s="8"/>
      <c r="AA153" s="8"/>
      <c r="AB153" s="8"/>
      <c r="AC153" s="8"/>
      <c r="AD153" s="8"/>
      <c r="AE153" s="233">
        <v>0.55</v>
      </c>
      <c r="AF153" s="8"/>
      <c r="AG153" s="8"/>
      <c r="AH153" s="205"/>
      <c r="AI153" s="21">
        <f t="shared" si="13"/>
        <v>0.55</v>
      </c>
      <c r="AJ153" s="2" t="s">
        <v>53</v>
      </c>
      <c r="AL153" s="73"/>
      <c r="AM153" s="73"/>
      <c r="AN153" s="73"/>
      <c r="AO153" s="73"/>
      <c r="AP153" s="73"/>
      <c r="AQ153" s="73"/>
      <c r="AR153" s="73"/>
      <c r="AS153" s="73"/>
      <c r="AT153" s="271"/>
      <c r="AU153" s="73">
        <f t="shared" si="14"/>
        <v>0</v>
      </c>
      <c r="AV153" s="2" t="s">
        <v>53</v>
      </c>
      <c r="AX153" s="91">
        <f t="shared" si="15"/>
        <v>3.3899999999999997</v>
      </c>
      <c r="AY153" s="2" t="s">
        <v>53</v>
      </c>
    </row>
    <row r="154" spans="2:51" ht="30" customHeight="1">
      <c r="B154" s="5" t="s">
        <v>404</v>
      </c>
      <c r="C154" s="412" t="s">
        <v>103</v>
      </c>
      <c r="D154" s="412"/>
      <c r="E154" s="412"/>
      <c r="F154" s="41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8"/>
      <c r="T154" s="2"/>
      <c r="U154" s="2"/>
      <c r="V154" s="40">
        <f t="shared" si="12"/>
        <v>0</v>
      </c>
      <c r="W154" s="2" t="s">
        <v>53</v>
      </c>
      <c r="X154" s="10"/>
      <c r="Y154" s="8"/>
      <c r="Z154" s="8"/>
      <c r="AA154" s="8"/>
      <c r="AB154" s="8"/>
      <c r="AC154" s="8"/>
      <c r="AD154" s="8"/>
      <c r="AE154" s="233">
        <v>1.2</v>
      </c>
      <c r="AF154" s="8"/>
      <c r="AG154" s="8"/>
      <c r="AH154" s="205"/>
      <c r="AI154" s="21">
        <f t="shared" si="13"/>
        <v>1.2</v>
      </c>
      <c r="AJ154" s="2" t="s">
        <v>53</v>
      </c>
      <c r="AL154" s="73"/>
      <c r="AM154" s="73"/>
      <c r="AN154" s="73"/>
      <c r="AO154" s="73"/>
      <c r="AP154" s="73"/>
      <c r="AQ154" s="73"/>
      <c r="AR154" s="73"/>
      <c r="AS154" s="73"/>
      <c r="AT154" s="271"/>
      <c r="AU154" s="73">
        <f t="shared" si="14"/>
        <v>0</v>
      </c>
      <c r="AV154" s="2" t="s">
        <v>53</v>
      </c>
      <c r="AX154" s="91">
        <f t="shared" si="15"/>
        <v>1.2</v>
      </c>
      <c r="AY154" s="2" t="s">
        <v>53</v>
      </c>
    </row>
    <row r="155" spans="2:51" ht="15">
      <c r="B155" s="5"/>
      <c r="C155" s="408"/>
      <c r="D155" s="409"/>
      <c r="E155" s="409"/>
      <c r="F155" s="410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8"/>
      <c r="T155" s="2"/>
      <c r="U155" s="2"/>
      <c r="V155" s="40">
        <f t="shared" si="12"/>
        <v>0</v>
      </c>
      <c r="W155" s="2"/>
      <c r="X155" s="10"/>
      <c r="Y155" s="8"/>
      <c r="Z155" s="8"/>
      <c r="AA155" s="8"/>
      <c r="AB155" s="8"/>
      <c r="AC155" s="8"/>
      <c r="AD155" s="8"/>
      <c r="AE155" s="8"/>
      <c r="AF155" s="8"/>
      <c r="AG155" s="8"/>
      <c r="AH155" s="205"/>
      <c r="AI155" s="21">
        <f t="shared" si="13"/>
        <v>0</v>
      </c>
      <c r="AJ155" s="2"/>
      <c r="AL155" s="73"/>
      <c r="AM155" s="73"/>
      <c r="AN155" s="73"/>
      <c r="AO155" s="73"/>
      <c r="AP155" s="73"/>
      <c r="AQ155" s="73"/>
      <c r="AR155" s="73"/>
      <c r="AS155" s="73"/>
      <c r="AT155" s="271"/>
      <c r="AU155" s="73">
        <f t="shared" si="14"/>
        <v>0</v>
      </c>
      <c r="AV155" s="2"/>
      <c r="AX155" s="91">
        <f t="shared" si="15"/>
        <v>0</v>
      </c>
      <c r="AY155" s="2"/>
    </row>
    <row r="156" spans="2:51" ht="15.75" thickBot="1">
      <c r="B156" s="5"/>
      <c r="C156" s="423" t="s">
        <v>104</v>
      </c>
      <c r="D156" s="423"/>
      <c r="E156" s="423"/>
      <c r="F156" s="42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8"/>
      <c r="T156" s="2"/>
      <c r="U156" s="2"/>
      <c r="V156" s="40">
        <f t="shared" si="12"/>
        <v>0</v>
      </c>
      <c r="W156" s="2"/>
      <c r="X156" s="10"/>
      <c r="Y156" s="8"/>
      <c r="Z156" s="8"/>
      <c r="AA156" s="8"/>
      <c r="AB156" s="8"/>
      <c r="AC156" s="8"/>
      <c r="AD156" s="8"/>
      <c r="AE156" s="8"/>
      <c r="AF156" s="8"/>
      <c r="AG156" s="8"/>
      <c r="AH156" s="205"/>
      <c r="AI156" s="21">
        <f t="shared" si="13"/>
        <v>0</v>
      </c>
      <c r="AJ156" s="2"/>
      <c r="AK156" s="83"/>
      <c r="AL156" s="73"/>
      <c r="AM156" s="73"/>
      <c r="AN156" s="73"/>
      <c r="AO156" s="73"/>
      <c r="AP156" s="73"/>
      <c r="AQ156" s="73"/>
      <c r="AR156" s="73"/>
      <c r="AS156" s="80"/>
      <c r="AT156" s="278"/>
      <c r="AU156" s="73">
        <f t="shared" si="14"/>
        <v>0</v>
      </c>
      <c r="AV156" s="2"/>
      <c r="AX156" s="91">
        <f t="shared" si="15"/>
        <v>0</v>
      </c>
      <c r="AY156" s="2"/>
    </row>
    <row r="157" spans="2:51" ht="15">
      <c r="B157" s="30"/>
      <c r="C157" s="426" t="s">
        <v>105</v>
      </c>
      <c r="D157" s="437"/>
      <c r="E157" s="437"/>
      <c r="F157" s="438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4"/>
      <c r="T157" s="13"/>
      <c r="U157" s="13"/>
      <c r="V157" s="40">
        <f t="shared" si="12"/>
        <v>0</v>
      </c>
      <c r="W157" s="13"/>
      <c r="X157" s="10"/>
      <c r="Y157" s="14"/>
      <c r="Z157" s="14"/>
      <c r="AA157" s="14"/>
      <c r="AB157" s="14"/>
      <c r="AC157" s="14"/>
      <c r="AD157" s="14"/>
      <c r="AE157" s="14"/>
      <c r="AF157" s="14"/>
      <c r="AG157" s="14"/>
      <c r="AH157" s="212"/>
      <c r="AI157" s="21">
        <f t="shared" si="13"/>
        <v>0</v>
      </c>
      <c r="AJ157" s="13"/>
      <c r="AK157" s="83"/>
      <c r="AL157" s="75"/>
      <c r="AM157" s="75"/>
      <c r="AN157" s="75"/>
      <c r="AO157" s="75"/>
      <c r="AP157" s="75"/>
      <c r="AQ157" s="75"/>
      <c r="AR157" s="75"/>
      <c r="AS157" s="75"/>
      <c r="AT157" s="279"/>
      <c r="AU157" s="73">
        <f t="shared" si="14"/>
        <v>0</v>
      </c>
      <c r="AV157" s="13"/>
      <c r="AX157" s="91">
        <f t="shared" si="15"/>
        <v>0</v>
      </c>
      <c r="AY157" s="13"/>
    </row>
    <row r="158" spans="2:51" ht="15">
      <c r="B158" s="310"/>
      <c r="C158" s="425" t="s">
        <v>106</v>
      </c>
      <c r="D158" s="412"/>
      <c r="E158" s="412"/>
      <c r="F158" s="412"/>
      <c r="G158" s="252">
        <v>41.626</v>
      </c>
      <c r="H158" s="252">
        <v>34.801</v>
      </c>
      <c r="I158" s="33"/>
      <c r="J158" s="252">
        <v>28.07</v>
      </c>
      <c r="K158" s="33"/>
      <c r="L158" s="252">
        <v>27.872</v>
      </c>
      <c r="M158" s="252">
        <v>38.068</v>
      </c>
      <c r="N158" s="252">
        <v>27.875</v>
      </c>
      <c r="O158" s="33"/>
      <c r="P158" s="252">
        <v>27.875</v>
      </c>
      <c r="Q158" s="252">
        <v>51.59</v>
      </c>
      <c r="R158" s="33"/>
      <c r="S158" s="252">
        <v>76.83</v>
      </c>
      <c r="T158" s="252">
        <v>64.81</v>
      </c>
      <c r="U158" s="33"/>
      <c r="V158" s="40">
        <f t="shared" si="12"/>
        <v>419.4169999999999</v>
      </c>
      <c r="W158" s="2" t="s">
        <v>17</v>
      </c>
      <c r="X158" s="10"/>
      <c r="Y158" s="233">
        <v>29.64</v>
      </c>
      <c r="Z158" s="233">
        <v>29.64</v>
      </c>
      <c r="AA158" s="238">
        <v>28.76</v>
      </c>
      <c r="AB158" s="238">
        <v>33.7</v>
      </c>
      <c r="AC158" s="11"/>
      <c r="AD158" s="11"/>
      <c r="AE158" s="238">
        <v>20.58</v>
      </c>
      <c r="AF158" s="11"/>
      <c r="AG158" s="11"/>
      <c r="AH158" s="213"/>
      <c r="AI158" s="21">
        <f t="shared" si="13"/>
        <v>142.32</v>
      </c>
      <c r="AJ158" s="2" t="s">
        <v>17</v>
      </c>
      <c r="AK158" s="83"/>
      <c r="AL158" s="221">
        <v>28.52</v>
      </c>
      <c r="AM158" s="221">
        <v>28.52</v>
      </c>
      <c r="AN158" s="221">
        <v>36.2</v>
      </c>
      <c r="AO158" s="221">
        <v>25.728</v>
      </c>
      <c r="AP158" s="73"/>
      <c r="AQ158" s="221">
        <v>44.79</v>
      </c>
      <c r="AR158" s="73"/>
      <c r="AS158" s="73"/>
      <c r="AT158" s="271"/>
      <c r="AU158" s="73">
        <f t="shared" si="14"/>
        <v>163.758</v>
      </c>
      <c r="AV158" s="2" t="s">
        <v>17</v>
      </c>
      <c r="AX158" s="91">
        <f t="shared" si="15"/>
        <v>725.4949999999999</v>
      </c>
      <c r="AY158" s="2" t="s">
        <v>17</v>
      </c>
    </row>
    <row r="159" spans="2:51" ht="15">
      <c r="B159" s="311"/>
      <c r="C159" s="425" t="s">
        <v>107</v>
      </c>
      <c r="D159" s="412"/>
      <c r="E159" s="412"/>
      <c r="F159" s="412"/>
      <c r="G159" s="252">
        <v>18.06</v>
      </c>
      <c r="H159" s="252">
        <v>10.31</v>
      </c>
      <c r="I159" s="252">
        <v>3.74</v>
      </c>
      <c r="J159" s="252">
        <v>8.03</v>
      </c>
      <c r="K159" s="33"/>
      <c r="L159" s="252">
        <v>7.89</v>
      </c>
      <c r="M159" s="252">
        <v>11.27</v>
      </c>
      <c r="N159" s="252">
        <v>7.89</v>
      </c>
      <c r="O159" s="33"/>
      <c r="P159" s="252">
        <v>7.89</v>
      </c>
      <c r="Q159" s="252">
        <v>61.25</v>
      </c>
      <c r="R159" s="33"/>
      <c r="S159" s="33"/>
      <c r="T159" s="33"/>
      <c r="U159" s="33"/>
      <c r="V159" s="40">
        <f t="shared" si="12"/>
        <v>136.32999999999998</v>
      </c>
      <c r="W159" s="2" t="s">
        <v>17</v>
      </c>
      <c r="X159" s="10"/>
      <c r="Y159" s="233">
        <v>8.69</v>
      </c>
      <c r="Z159" s="233">
        <v>8.69</v>
      </c>
      <c r="AA159" s="233">
        <v>8.4</v>
      </c>
      <c r="AB159" s="233">
        <v>11.35</v>
      </c>
      <c r="AC159" s="8"/>
      <c r="AD159" s="8"/>
      <c r="AE159" s="233">
        <v>6.46</v>
      </c>
      <c r="AF159" s="8"/>
      <c r="AG159" s="8"/>
      <c r="AH159" s="205"/>
      <c r="AI159" s="21">
        <f t="shared" si="13"/>
        <v>43.59</v>
      </c>
      <c r="AJ159" s="2" t="s">
        <v>17</v>
      </c>
      <c r="AK159" s="83"/>
      <c r="AL159" s="221">
        <v>8.26</v>
      </c>
      <c r="AM159" s="221">
        <v>8.26</v>
      </c>
      <c r="AN159" s="221">
        <f>10.59+4.49</f>
        <v>15.08</v>
      </c>
      <c r="AO159" s="221">
        <v>20.94</v>
      </c>
      <c r="AP159" s="73"/>
      <c r="AQ159" s="73"/>
      <c r="AR159" s="73"/>
      <c r="AS159" s="73"/>
      <c r="AT159" s="271"/>
      <c r="AU159" s="73">
        <f t="shared" si="14"/>
        <v>52.540000000000006</v>
      </c>
      <c r="AV159" s="2" t="s">
        <v>17</v>
      </c>
      <c r="AX159" s="91">
        <f t="shared" si="15"/>
        <v>232.45999999999998</v>
      </c>
      <c r="AY159" s="2" t="s">
        <v>17</v>
      </c>
    </row>
    <row r="160" spans="2:51" ht="15">
      <c r="B160" s="312"/>
      <c r="C160" s="425" t="s">
        <v>33</v>
      </c>
      <c r="D160" s="412"/>
      <c r="E160" s="412"/>
      <c r="F160" s="412"/>
      <c r="G160" s="252">
        <v>32.44</v>
      </c>
      <c r="H160" s="252">
        <v>26.892</v>
      </c>
      <c r="I160" s="252">
        <v>11.34</v>
      </c>
      <c r="J160" s="252">
        <v>20.376</v>
      </c>
      <c r="K160" s="33"/>
      <c r="L160" s="252">
        <v>20.232</v>
      </c>
      <c r="M160" s="252">
        <v>24.57</v>
      </c>
      <c r="N160" s="252">
        <v>20.232</v>
      </c>
      <c r="O160" s="33"/>
      <c r="P160" s="252">
        <v>20.232</v>
      </c>
      <c r="Q160" s="33"/>
      <c r="R160" s="33"/>
      <c r="S160" s="33"/>
      <c r="T160" s="33"/>
      <c r="U160" s="33"/>
      <c r="V160" s="40">
        <f t="shared" si="12"/>
        <v>176.314</v>
      </c>
      <c r="W160" s="2" t="s">
        <v>17</v>
      </c>
      <c r="X160" s="10"/>
      <c r="Y160" s="233">
        <v>19.98</v>
      </c>
      <c r="Z160" s="233">
        <v>19.98</v>
      </c>
      <c r="AA160" s="233">
        <v>19.62</v>
      </c>
      <c r="AB160" s="233">
        <v>23.22</v>
      </c>
      <c r="AC160" s="8"/>
      <c r="AD160" s="8"/>
      <c r="AE160" s="233">
        <v>15.78</v>
      </c>
      <c r="AF160" s="8"/>
      <c r="AG160" s="8"/>
      <c r="AH160" s="205"/>
      <c r="AI160" s="21">
        <f t="shared" si="13"/>
        <v>98.58</v>
      </c>
      <c r="AJ160" s="2" t="s">
        <v>17</v>
      </c>
      <c r="AK160" s="83"/>
      <c r="AL160" s="221">
        <v>21.27</v>
      </c>
      <c r="AM160" s="221">
        <v>21.275</v>
      </c>
      <c r="AN160" s="221">
        <v>25.57</v>
      </c>
      <c r="AO160" s="221">
        <v>37.185</v>
      </c>
      <c r="AP160" s="221">
        <v>14.985</v>
      </c>
      <c r="AQ160" s="73"/>
      <c r="AR160" s="73"/>
      <c r="AS160" s="73"/>
      <c r="AT160" s="271"/>
      <c r="AU160" s="73">
        <f t="shared" si="14"/>
        <v>120.28500000000001</v>
      </c>
      <c r="AV160" s="2" t="s">
        <v>17</v>
      </c>
      <c r="AX160" s="91">
        <f t="shared" si="15"/>
        <v>395.17900000000003</v>
      </c>
      <c r="AY160" s="2" t="s">
        <v>17</v>
      </c>
    </row>
    <row r="161" spans="2:51" ht="15">
      <c r="B161" s="313"/>
      <c r="C161" s="425" t="s">
        <v>34</v>
      </c>
      <c r="D161" s="412"/>
      <c r="E161" s="412"/>
      <c r="F161" s="412"/>
      <c r="G161" s="33"/>
      <c r="H161" s="33"/>
      <c r="I161" s="252">
        <v>3.492</v>
      </c>
      <c r="J161" s="33"/>
      <c r="K161" s="33"/>
      <c r="L161" s="33"/>
      <c r="M161" s="33"/>
      <c r="N161" s="33"/>
      <c r="O161" s="33"/>
      <c r="P161" s="33"/>
      <c r="Q161" s="252">
        <v>59.583</v>
      </c>
      <c r="R161" s="33"/>
      <c r="S161" s="253">
        <v>13.356</v>
      </c>
      <c r="T161" s="33"/>
      <c r="U161" s="33"/>
      <c r="V161" s="40">
        <f t="shared" si="12"/>
        <v>76.431</v>
      </c>
      <c r="W161" s="2" t="s">
        <v>17</v>
      </c>
      <c r="X161" s="10"/>
      <c r="Y161" s="8"/>
      <c r="Z161" s="8"/>
      <c r="AA161" s="8"/>
      <c r="AB161" s="8"/>
      <c r="AC161" s="8"/>
      <c r="AD161" s="8"/>
      <c r="AE161" s="8"/>
      <c r="AF161" s="8"/>
      <c r="AG161" s="8"/>
      <c r="AH161" s="205"/>
      <c r="AI161" s="21">
        <f t="shared" si="13"/>
        <v>0</v>
      </c>
      <c r="AJ161" s="2" t="s">
        <v>17</v>
      </c>
      <c r="AK161" s="83"/>
      <c r="AL161" s="73"/>
      <c r="AM161" s="73"/>
      <c r="AN161" s="73"/>
      <c r="AO161" s="73"/>
      <c r="AP161" s="73"/>
      <c r="AQ161" s="221">
        <v>29.296</v>
      </c>
      <c r="AR161" s="73"/>
      <c r="AS161" s="73"/>
      <c r="AT161" s="271"/>
      <c r="AU161" s="73">
        <f t="shared" si="14"/>
        <v>29.296</v>
      </c>
      <c r="AV161" s="2" t="s">
        <v>17</v>
      </c>
      <c r="AX161" s="91">
        <f t="shared" si="15"/>
        <v>105.727</v>
      </c>
      <c r="AY161" s="2" t="s">
        <v>17</v>
      </c>
    </row>
    <row r="162" spans="2:51" ht="45" customHeight="1" thickBot="1">
      <c r="B162" s="314" t="s">
        <v>405</v>
      </c>
      <c r="C162" s="440" t="s">
        <v>108</v>
      </c>
      <c r="D162" s="441"/>
      <c r="E162" s="441"/>
      <c r="F162" s="441"/>
      <c r="G162" s="256">
        <f>G158+G159-G160-G161</f>
        <v>27.245999999999995</v>
      </c>
      <c r="H162" s="256">
        <f aca="true" t="shared" si="16" ref="H162:S162">H158+H159-H160-H161</f>
        <v>18.219000000000005</v>
      </c>
      <c r="I162" s="46"/>
      <c r="J162" s="256">
        <f t="shared" si="16"/>
        <v>15.724</v>
      </c>
      <c r="K162" s="46"/>
      <c r="L162" s="256">
        <f t="shared" si="16"/>
        <v>15.530000000000001</v>
      </c>
      <c r="M162" s="256">
        <f t="shared" si="16"/>
        <v>24.767999999999994</v>
      </c>
      <c r="N162" s="256">
        <f t="shared" si="16"/>
        <v>15.533000000000001</v>
      </c>
      <c r="O162" s="46"/>
      <c r="P162" s="256">
        <f t="shared" si="16"/>
        <v>15.533000000000001</v>
      </c>
      <c r="Q162" s="256">
        <f t="shared" si="16"/>
        <v>53.257000000000005</v>
      </c>
      <c r="R162" s="46"/>
      <c r="S162" s="256">
        <f t="shared" si="16"/>
        <v>63.474</v>
      </c>
      <c r="T162" s="226"/>
      <c r="U162" s="46"/>
      <c r="V162" s="40">
        <f t="shared" si="12"/>
        <v>249.284</v>
      </c>
      <c r="W162" s="7" t="s">
        <v>17</v>
      </c>
      <c r="X162" s="10"/>
      <c r="Y162" s="244">
        <f>(0.78*11.8)+Y159</f>
        <v>17.894</v>
      </c>
      <c r="Z162" s="244">
        <f>(0.78*11.8)+Z159</f>
        <v>17.894</v>
      </c>
      <c r="AA162" s="244">
        <f>(0.78*11.6)+AA159</f>
        <v>17.448</v>
      </c>
      <c r="AB162" s="244">
        <f>(0.78*13.59)+AB159</f>
        <v>21.950200000000002</v>
      </c>
      <c r="AC162" s="29"/>
      <c r="AD162" s="244">
        <f>(0.78*11.34)+AD171</f>
        <v>36.2252</v>
      </c>
      <c r="AE162" s="244">
        <v>11.8</v>
      </c>
      <c r="AF162" s="29"/>
      <c r="AG162" s="29"/>
      <c r="AH162" s="214"/>
      <c r="AI162" s="21">
        <f t="shared" si="13"/>
        <v>123.2114</v>
      </c>
      <c r="AJ162" s="7" t="s">
        <v>17</v>
      </c>
      <c r="AK162" s="83"/>
      <c r="AL162" s="250">
        <f>AL158+AL159-AL160-AL161</f>
        <v>15.510000000000002</v>
      </c>
      <c r="AM162" s="250">
        <v>15.51</v>
      </c>
      <c r="AN162" s="250">
        <v>16.67</v>
      </c>
      <c r="AO162" s="250">
        <f>20.1*0.78+20.94</f>
        <v>36.618</v>
      </c>
      <c r="AP162" s="76"/>
      <c r="AQ162" s="269"/>
      <c r="AR162" s="250">
        <v>63.31</v>
      </c>
      <c r="AS162" s="80"/>
      <c r="AT162" s="278"/>
      <c r="AU162" s="73">
        <f t="shared" si="14"/>
        <v>147.618</v>
      </c>
      <c r="AV162" s="7" t="s">
        <v>17</v>
      </c>
      <c r="AX162" s="91">
        <f t="shared" si="15"/>
        <v>520.1134</v>
      </c>
      <c r="AY162" s="7" t="s">
        <v>17</v>
      </c>
    </row>
    <row r="163" spans="2:51" ht="15">
      <c r="B163" s="315"/>
      <c r="C163" s="426" t="s">
        <v>109</v>
      </c>
      <c r="D163" s="427"/>
      <c r="E163" s="427"/>
      <c r="F163" s="428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4"/>
      <c r="T163" s="13"/>
      <c r="U163" s="13"/>
      <c r="V163" s="40">
        <f t="shared" si="12"/>
        <v>0</v>
      </c>
      <c r="W163" s="13"/>
      <c r="X163" s="10"/>
      <c r="Y163" s="14"/>
      <c r="Z163" s="14"/>
      <c r="AA163" s="14"/>
      <c r="AB163" s="14"/>
      <c r="AC163" s="14"/>
      <c r="AD163" s="14"/>
      <c r="AE163" s="14"/>
      <c r="AF163" s="14"/>
      <c r="AG163" s="14"/>
      <c r="AH163" s="215"/>
      <c r="AI163" s="21">
        <f t="shared" si="13"/>
        <v>0</v>
      </c>
      <c r="AJ163" s="13"/>
      <c r="AK163" s="83"/>
      <c r="AL163" s="75"/>
      <c r="AM163" s="75"/>
      <c r="AN163" s="75"/>
      <c r="AO163" s="75"/>
      <c r="AP163" s="75"/>
      <c r="AQ163" s="75"/>
      <c r="AR163" s="75"/>
      <c r="AS163" s="78"/>
      <c r="AT163" s="280"/>
      <c r="AU163" s="73">
        <f t="shared" si="14"/>
        <v>0</v>
      </c>
      <c r="AV163" s="13"/>
      <c r="AX163" s="91">
        <f t="shared" si="15"/>
        <v>0</v>
      </c>
      <c r="AY163" s="13"/>
    </row>
    <row r="164" spans="2:51" ht="15">
      <c r="B164" s="316"/>
      <c r="C164" s="442" t="s">
        <v>106</v>
      </c>
      <c r="D164" s="443"/>
      <c r="E164" s="443"/>
      <c r="F164" s="444"/>
      <c r="G164" s="257">
        <v>38.75</v>
      </c>
      <c r="H164" s="257">
        <v>34.801</v>
      </c>
      <c r="I164" s="44"/>
      <c r="J164" s="257">
        <v>28.07</v>
      </c>
      <c r="K164" s="44"/>
      <c r="L164" s="257">
        <f>L158</f>
        <v>27.872</v>
      </c>
      <c r="M164" s="257">
        <v>38.068</v>
      </c>
      <c r="N164" s="257">
        <v>27.875</v>
      </c>
      <c r="O164" s="44"/>
      <c r="P164" s="257">
        <v>27.875</v>
      </c>
      <c r="Q164" s="252">
        <v>51.59</v>
      </c>
      <c r="R164" s="106"/>
      <c r="S164" s="106"/>
      <c r="T164" s="102"/>
      <c r="U164" s="102"/>
      <c r="V164" s="40">
        <f t="shared" si="12"/>
        <v>274.90099999999995</v>
      </c>
      <c r="W164" s="2" t="s">
        <v>17</v>
      </c>
      <c r="X164" s="10"/>
      <c r="Y164" s="233">
        <v>29.264</v>
      </c>
      <c r="Z164" s="233">
        <v>29.264</v>
      </c>
      <c r="AA164" s="238">
        <v>27.868</v>
      </c>
      <c r="AB164" s="238">
        <v>33.703</v>
      </c>
      <c r="AC164" s="11"/>
      <c r="AD164" s="11"/>
      <c r="AE164" s="238">
        <v>20.58</v>
      </c>
      <c r="AF164" s="11"/>
      <c r="AG164" s="11"/>
      <c r="AH164" s="213"/>
      <c r="AI164" s="21">
        <f t="shared" si="13"/>
        <v>140.679</v>
      </c>
      <c r="AJ164" s="2" t="s">
        <v>17</v>
      </c>
      <c r="AK164" s="83"/>
      <c r="AL164" s="77"/>
      <c r="AM164" s="77"/>
      <c r="AN164" s="77"/>
      <c r="AO164" s="77"/>
      <c r="AP164" s="77"/>
      <c r="AQ164" s="77"/>
      <c r="AR164" s="77"/>
      <c r="AS164" s="77"/>
      <c r="AT164" s="281"/>
      <c r="AU164" s="73">
        <f t="shared" si="14"/>
        <v>0</v>
      </c>
      <c r="AV164" s="2" t="s">
        <v>17</v>
      </c>
      <c r="AX164" s="91">
        <f t="shared" si="15"/>
        <v>415.5799999999999</v>
      </c>
      <c r="AY164" s="2" t="s">
        <v>17</v>
      </c>
    </row>
    <row r="165" spans="2:51" ht="15.75">
      <c r="B165" s="315"/>
      <c r="C165" s="425" t="s">
        <v>110</v>
      </c>
      <c r="D165" s="412"/>
      <c r="E165" s="412"/>
      <c r="F165" s="412"/>
      <c r="G165" s="252">
        <f>2.475+2.88</f>
        <v>5.355</v>
      </c>
      <c r="H165" s="252">
        <v>2.25</v>
      </c>
      <c r="I165" s="252">
        <v>21.259</v>
      </c>
      <c r="J165" s="33"/>
      <c r="K165" s="33"/>
      <c r="L165" s="263"/>
      <c r="M165" s="263"/>
      <c r="N165" s="252">
        <v>0.9</v>
      </c>
      <c r="O165" s="33"/>
      <c r="P165" s="252">
        <v>0.9</v>
      </c>
      <c r="Q165" s="33"/>
      <c r="R165" s="33"/>
      <c r="S165" s="33"/>
      <c r="T165" s="33"/>
      <c r="U165" s="33"/>
      <c r="V165" s="40">
        <f t="shared" si="12"/>
        <v>30.663999999999998</v>
      </c>
      <c r="W165" s="2" t="s">
        <v>17</v>
      </c>
      <c r="X165" s="10"/>
      <c r="Y165" s="233">
        <v>1.8</v>
      </c>
      <c r="Z165" s="233">
        <v>0.9</v>
      </c>
      <c r="AA165" s="233">
        <v>0.9</v>
      </c>
      <c r="AB165" s="233">
        <v>0.9</v>
      </c>
      <c r="AC165" s="233">
        <v>12.48</v>
      </c>
      <c r="AD165" s="28"/>
      <c r="AE165" s="233">
        <v>17.157</v>
      </c>
      <c r="AF165" s="8"/>
      <c r="AG165" s="8"/>
      <c r="AH165" s="205"/>
      <c r="AI165" s="21">
        <f t="shared" si="13"/>
        <v>34.137</v>
      </c>
      <c r="AJ165" s="2" t="s">
        <v>17</v>
      </c>
      <c r="AK165" s="83"/>
      <c r="AL165" s="73"/>
      <c r="AM165" s="73"/>
      <c r="AN165" s="73"/>
      <c r="AO165" s="73"/>
      <c r="AP165" s="73"/>
      <c r="AQ165" s="73"/>
      <c r="AR165" s="73"/>
      <c r="AS165" s="73"/>
      <c r="AT165" s="271"/>
      <c r="AU165" s="73">
        <f t="shared" si="14"/>
        <v>0</v>
      </c>
      <c r="AV165" s="2" t="s">
        <v>17</v>
      </c>
      <c r="AX165" s="91">
        <f t="shared" si="15"/>
        <v>64.801</v>
      </c>
      <c r="AY165" s="2" t="s">
        <v>17</v>
      </c>
    </row>
    <row r="166" spans="2:51" ht="24.75" customHeight="1">
      <c r="B166" s="317" t="s">
        <v>406</v>
      </c>
      <c r="C166" s="429" t="s">
        <v>111</v>
      </c>
      <c r="D166" s="409"/>
      <c r="E166" s="409"/>
      <c r="F166" s="410"/>
      <c r="G166" s="258">
        <v>38.75</v>
      </c>
      <c r="H166" s="258">
        <v>34.801</v>
      </c>
      <c r="I166" s="45"/>
      <c r="J166" s="258">
        <f aca="true" t="shared" si="17" ref="J166:P166">J164-J165</f>
        <v>28.07</v>
      </c>
      <c r="K166" s="45"/>
      <c r="L166" s="258">
        <f t="shared" si="17"/>
        <v>27.872</v>
      </c>
      <c r="M166" s="258">
        <f t="shared" si="17"/>
        <v>38.068</v>
      </c>
      <c r="N166" s="258">
        <f t="shared" si="17"/>
        <v>26.975</v>
      </c>
      <c r="O166" s="45"/>
      <c r="P166" s="258">
        <f t="shared" si="17"/>
        <v>26.975</v>
      </c>
      <c r="Q166" s="45"/>
      <c r="R166" s="45"/>
      <c r="S166" s="45"/>
      <c r="T166" s="45"/>
      <c r="U166" s="45"/>
      <c r="V166" s="40">
        <f t="shared" si="12"/>
        <v>221.51099999999997</v>
      </c>
      <c r="W166" s="6" t="s">
        <v>17</v>
      </c>
      <c r="X166" s="10"/>
      <c r="Y166" s="232">
        <v>29.26</v>
      </c>
      <c r="Z166" s="232">
        <v>29.64</v>
      </c>
      <c r="AA166" s="232">
        <v>27.86</v>
      </c>
      <c r="AB166" s="232">
        <v>32.803000000000004</v>
      </c>
      <c r="AC166" s="9"/>
      <c r="AD166" s="248"/>
      <c r="AE166" s="232">
        <v>20.58</v>
      </c>
      <c r="AF166" s="9"/>
      <c r="AG166" s="9"/>
      <c r="AH166" s="216"/>
      <c r="AI166" s="21">
        <f t="shared" si="13"/>
        <v>140.14300000000003</v>
      </c>
      <c r="AJ166" s="6" t="s">
        <v>17</v>
      </c>
      <c r="AK166" s="83"/>
      <c r="AL166" s="220">
        <v>28.52</v>
      </c>
      <c r="AM166" s="220">
        <v>28.52</v>
      </c>
      <c r="AN166" s="220">
        <v>36.2</v>
      </c>
      <c r="AO166" s="220">
        <v>25.728</v>
      </c>
      <c r="AP166" s="280"/>
      <c r="AQ166" s="280"/>
      <c r="AR166" s="220">
        <v>13.36</v>
      </c>
      <c r="AS166" s="280"/>
      <c r="AT166" s="280"/>
      <c r="AU166" s="221">
        <f t="shared" si="14"/>
        <v>132.32800000000003</v>
      </c>
      <c r="AV166" s="222" t="s">
        <v>17</v>
      </c>
      <c r="AW166" s="223"/>
      <c r="AX166" s="224">
        <f t="shared" si="15"/>
        <v>493.982</v>
      </c>
      <c r="AY166" s="6" t="s">
        <v>17</v>
      </c>
    </row>
    <row r="167" spans="2:51" ht="15">
      <c r="B167" s="317" t="s">
        <v>407</v>
      </c>
      <c r="C167" s="429" t="s">
        <v>112</v>
      </c>
      <c r="D167" s="409"/>
      <c r="E167" s="409"/>
      <c r="F167" s="410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252">
        <v>51.59</v>
      </c>
      <c r="R167" s="45"/>
      <c r="S167" s="45"/>
      <c r="T167" s="47"/>
      <c r="U167" s="47"/>
      <c r="V167" s="40">
        <f t="shared" si="12"/>
        <v>51.59</v>
      </c>
      <c r="W167" s="6" t="s">
        <v>17</v>
      </c>
      <c r="X167" s="10"/>
      <c r="Y167" s="9"/>
      <c r="Z167" s="9"/>
      <c r="AA167" s="9"/>
      <c r="AB167" s="9"/>
      <c r="AC167" s="9"/>
      <c r="AD167" s="9"/>
      <c r="AE167" s="9"/>
      <c r="AF167" s="9"/>
      <c r="AG167" s="9"/>
      <c r="AH167" s="216"/>
      <c r="AI167" s="21">
        <f t="shared" si="13"/>
        <v>0</v>
      </c>
      <c r="AJ167" s="6" t="s">
        <v>17</v>
      </c>
      <c r="AK167" s="83"/>
      <c r="AL167" s="78"/>
      <c r="AM167" s="78"/>
      <c r="AN167" s="78"/>
      <c r="AO167" s="78"/>
      <c r="AP167" s="78"/>
      <c r="AQ167" s="78"/>
      <c r="AR167" s="220">
        <v>63.31</v>
      </c>
      <c r="AS167" s="78"/>
      <c r="AT167" s="280"/>
      <c r="AU167" s="73">
        <f t="shared" si="14"/>
        <v>63.31</v>
      </c>
      <c r="AV167" s="6" t="s">
        <v>17</v>
      </c>
      <c r="AX167" s="91">
        <f t="shared" si="15"/>
        <v>114.9</v>
      </c>
      <c r="AY167" s="6" t="s">
        <v>17</v>
      </c>
    </row>
    <row r="168" spans="2:51" ht="15">
      <c r="B168" s="317" t="s">
        <v>408</v>
      </c>
      <c r="C168" s="429" t="s">
        <v>113</v>
      </c>
      <c r="D168" s="409"/>
      <c r="E168" s="409"/>
      <c r="F168" s="410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252">
        <v>51.59</v>
      </c>
      <c r="R168" s="48"/>
      <c r="S168" s="48"/>
      <c r="T168" s="49"/>
      <c r="U168" s="49"/>
      <c r="V168" s="40">
        <f t="shared" si="12"/>
        <v>51.59</v>
      </c>
      <c r="W168" s="6" t="s">
        <v>17</v>
      </c>
      <c r="X168" s="10"/>
      <c r="Y168" s="9"/>
      <c r="Z168" s="9"/>
      <c r="AA168" s="9"/>
      <c r="AB168" s="9"/>
      <c r="AC168" s="9"/>
      <c r="AD168" s="9"/>
      <c r="AE168" s="9"/>
      <c r="AF168" s="9"/>
      <c r="AG168" s="9"/>
      <c r="AH168" s="216"/>
      <c r="AI168" s="21">
        <f t="shared" si="13"/>
        <v>0</v>
      </c>
      <c r="AJ168" s="6" t="s">
        <v>17</v>
      </c>
      <c r="AK168" s="83"/>
      <c r="AL168" s="78"/>
      <c r="AM168" s="78"/>
      <c r="AN168" s="78"/>
      <c r="AO168" s="78"/>
      <c r="AP168" s="78"/>
      <c r="AQ168" s="78"/>
      <c r="AR168" s="220">
        <v>63.31</v>
      </c>
      <c r="AS168" s="78"/>
      <c r="AT168" s="280"/>
      <c r="AU168" s="73">
        <f t="shared" si="14"/>
        <v>63.31</v>
      </c>
      <c r="AV168" s="6" t="s">
        <v>17</v>
      </c>
      <c r="AX168" s="91">
        <f t="shared" si="15"/>
        <v>114.9</v>
      </c>
      <c r="AY168" s="6" t="s">
        <v>17</v>
      </c>
    </row>
    <row r="169" spans="2:51" ht="15.75" thickBot="1">
      <c r="B169" s="317" t="s">
        <v>409</v>
      </c>
      <c r="C169" s="430" t="s">
        <v>49</v>
      </c>
      <c r="D169" s="431"/>
      <c r="E169" s="431"/>
      <c r="F169" s="432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252">
        <v>51.59</v>
      </c>
      <c r="R169" s="50"/>
      <c r="S169" s="50"/>
      <c r="T169" s="51"/>
      <c r="U169" s="51"/>
      <c r="V169" s="40">
        <f t="shared" si="12"/>
        <v>51.59</v>
      </c>
      <c r="W169" s="15" t="s">
        <v>17</v>
      </c>
      <c r="X169" s="10"/>
      <c r="Y169" s="16"/>
      <c r="Z169" s="16"/>
      <c r="AA169" s="16"/>
      <c r="AB169" s="16"/>
      <c r="AC169" s="16"/>
      <c r="AD169" s="16"/>
      <c r="AE169" s="16"/>
      <c r="AF169" s="16"/>
      <c r="AG169" s="16"/>
      <c r="AH169" s="217"/>
      <c r="AI169" s="21">
        <f t="shared" si="13"/>
        <v>0</v>
      </c>
      <c r="AJ169" s="15" t="s">
        <v>17</v>
      </c>
      <c r="AK169" s="83"/>
      <c r="AL169" s="79"/>
      <c r="AM169" s="79"/>
      <c r="AN169" s="79"/>
      <c r="AO169" s="79"/>
      <c r="AP169" s="79"/>
      <c r="AQ169" s="79"/>
      <c r="AR169" s="220">
        <v>63.31</v>
      </c>
      <c r="AS169" s="77"/>
      <c r="AT169" s="281"/>
      <c r="AU169" s="73">
        <f t="shared" si="14"/>
        <v>63.31</v>
      </c>
      <c r="AV169" s="15" t="s">
        <v>17</v>
      </c>
      <c r="AX169" s="91">
        <f t="shared" si="15"/>
        <v>114.9</v>
      </c>
      <c r="AY169" s="15" t="s">
        <v>17</v>
      </c>
    </row>
    <row r="170" spans="2:51" ht="15">
      <c r="B170" s="318"/>
      <c r="C170" s="433" t="s">
        <v>114</v>
      </c>
      <c r="D170" s="434"/>
      <c r="E170" s="434"/>
      <c r="F170" s="434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4"/>
      <c r="T170" s="13"/>
      <c r="U170" s="13"/>
      <c r="V170" s="40">
        <f t="shared" si="12"/>
        <v>0</v>
      </c>
      <c r="W170" s="13"/>
      <c r="X170" s="10"/>
      <c r="Y170" s="14"/>
      <c r="Z170" s="14"/>
      <c r="AA170" s="14"/>
      <c r="AB170" s="14"/>
      <c r="AC170" s="14"/>
      <c r="AD170" s="14"/>
      <c r="AE170" s="14"/>
      <c r="AF170" s="14"/>
      <c r="AG170" s="14"/>
      <c r="AH170" s="212"/>
      <c r="AI170" s="21">
        <f t="shared" si="13"/>
        <v>0</v>
      </c>
      <c r="AJ170" s="13"/>
      <c r="AL170" s="75"/>
      <c r="AM170" s="75"/>
      <c r="AN170" s="75"/>
      <c r="AO170" s="75"/>
      <c r="AP170" s="75"/>
      <c r="AQ170" s="75"/>
      <c r="AR170" s="75"/>
      <c r="AS170" s="78"/>
      <c r="AT170" s="280"/>
      <c r="AU170" s="73">
        <f aca="true" t="shared" si="18" ref="AU170:AU184">SUM(AL170:AT170)</f>
        <v>0</v>
      </c>
      <c r="AV170" s="13"/>
      <c r="AX170" s="91">
        <f aca="true" t="shared" si="19" ref="AX170:AX184">V170+AI170+AU170</f>
        <v>0</v>
      </c>
      <c r="AY170" s="13"/>
    </row>
    <row r="171" spans="2:51" ht="15">
      <c r="B171" s="318" t="s">
        <v>410</v>
      </c>
      <c r="C171" s="429" t="s">
        <v>115</v>
      </c>
      <c r="D171" s="409"/>
      <c r="E171" s="409"/>
      <c r="F171" s="410"/>
      <c r="G171" s="259">
        <v>18.04</v>
      </c>
      <c r="H171" s="259">
        <v>10.31</v>
      </c>
      <c r="I171" s="259">
        <v>3.74</v>
      </c>
      <c r="J171" s="259">
        <v>8.03</v>
      </c>
      <c r="K171" s="52"/>
      <c r="L171" s="259">
        <v>7.89</v>
      </c>
      <c r="M171" s="259">
        <v>11.27</v>
      </c>
      <c r="N171" s="259">
        <v>7.89</v>
      </c>
      <c r="O171" s="52"/>
      <c r="P171" s="259">
        <v>7.89</v>
      </c>
      <c r="Q171" s="259">
        <v>61.25</v>
      </c>
      <c r="R171" s="52"/>
      <c r="S171" s="52"/>
      <c r="T171" s="52"/>
      <c r="U171" s="52"/>
      <c r="V171" s="40">
        <f t="shared" si="12"/>
        <v>136.31</v>
      </c>
      <c r="W171" s="2" t="s">
        <v>17</v>
      </c>
      <c r="X171" s="10"/>
      <c r="Y171" s="233">
        <v>8.69</v>
      </c>
      <c r="Z171" s="233">
        <v>8.69</v>
      </c>
      <c r="AA171" s="233">
        <v>8.4</v>
      </c>
      <c r="AB171" s="233">
        <v>11.35</v>
      </c>
      <c r="AC171" s="233">
        <v>1.6</v>
      </c>
      <c r="AD171" s="233">
        <v>27.38</v>
      </c>
      <c r="AE171" s="233">
        <v>6.46</v>
      </c>
      <c r="AF171" s="8"/>
      <c r="AG171" s="8"/>
      <c r="AH171" s="205"/>
      <c r="AI171" s="21">
        <f t="shared" si="13"/>
        <v>72.57</v>
      </c>
      <c r="AJ171" s="2" t="s">
        <v>17</v>
      </c>
      <c r="AL171" s="221">
        <v>8.26</v>
      </c>
      <c r="AM171" s="221">
        <v>8.26</v>
      </c>
      <c r="AN171" s="221">
        <v>15.08</v>
      </c>
      <c r="AO171" s="221">
        <v>20.94</v>
      </c>
      <c r="AP171" s="221">
        <v>3.24</v>
      </c>
      <c r="AQ171" s="221">
        <v>41.41</v>
      </c>
      <c r="AR171" s="221">
        <v>31.23</v>
      </c>
      <c r="AS171" s="73"/>
      <c r="AT171" s="271"/>
      <c r="AU171" s="73">
        <f t="shared" si="18"/>
        <v>128.42</v>
      </c>
      <c r="AV171" s="2" t="s">
        <v>17</v>
      </c>
      <c r="AX171" s="91">
        <f t="shared" si="19"/>
        <v>337.29999999999995</v>
      </c>
      <c r="AY171" s="2" t="s">
        <v>17</v>
      </c>
    </row>
    <row r="172" spans="2:51" ht="15">
      <c r="B172" s="318" t="s">
        <v>411</v>
      </c>
      <c r="C172" s="429" t="s">
        <v>116</v>
      </c>
      <c r="D172" s="409"/>
      <c r="E172" s="409"/>
      <c r="F172" s="410"/>
      <c r="G172" s="259">
        <v>18.04</v>
      </c>
      <c r="H172" s="259">
        <v>10.31</v>
      </c>
      <c r="I172" s="259">
        <v>3.74</v>
      </c>
      <c r="J172" s="259">
        <v>8.03</v>
      </c>
      <c r="K172" s="52"/>
      <c r="L172" s="259">
        <v>7.89</v>
      </c>
      <c r="M172" s="259">
        <v>11.27</v>
      </c>
      <c r="N172" s="259">
        <v>7.89</v>
      </c>
      <c r="O172" s="52"/>
      <c r="P172" s="259">
        <v>7.89</v>
      </c>
      <c r="Q172" s="259">
        <v>61.25</v>
      </c>
      <c r="R172" s="52"/>
      <c r="S172" s="52"/>
      <c r="T172" s="52"/>
      <c r="U172" s="52"/>
      <c r="V172" s="40">
        <f t="shared" si="12"/>
        <v>136.31</v>
      </c>
      <c r="W172" s="2" t="s">
        <v>17</v>
      </c>
      <c r="X172" s="10"/>
      <c r="Y172" s="233">
        <v>8.69</v>
      </c>
      <c r="Z172" s="233">
        <v>8.69</v>
      </c>
      <c r="AA172" s="233">
        <v>8.4</v>
      </c>
      <c r="AB172" s="233">
        <v>11.35</v>
      </c>
      <c r="AC172" s="233">
        <v>1.6</v>
      </c>
      <c r="AD172" s="233">
        <v>27.38</v>
      </c>
      <c r="AE172" s="233">
        <v>6.46</v>
      </c>
      <c r="AF172" s="8"/>
      <c r="AG172" s="8"/>
      <c r="AH172" s="205"/>
      <c r="AI172" s="21">
        <f t="shared" si="13"/>
        <v>72.57</v>
      </c>
      <c r="AJ172" s="2" t="s">
        <v>17</v>
      </c>
      <c r="AL172" s="221">
        <v>8.26</v>
      </c>
      <c r="AM172" s="221">
        <v>8.26</v>
      </c>
      <c r="AN172" s="221">
        <v>15.08</v>
      </c>
      <c r="AO172" s="221">
        <v>20.94</v>
      </c>
      <c r="AP172" s="221">
        <v>3.24</v>
      </c>
      <c r="AQ172" s="221">
        <v>41.41</v>
      </c>
      <c r="AR172" s="221">
        <v>31.23</v>
      </c>
      <c r="AS172" s="73"/>
      <c r="AT172" s="271"/>
      <c r="AU172" s="73">
        <f t="shared" si="18"/>
        <v>128.42</v>
      </c>
      <c r="AV172" s="2" t="s">
        <v>17</v>
      </c>
      <c r="AX172" s="91">
        <f t="shared" si="19"/>
        <v>337.29999999999995</v>
      </c>
      <c r="AY172" s="2" t="s">
        <v>17</v>
      </c>
    </row>
    <row r="173" spans="2:51" ht="15.75" thickBot="1">
      <c r="B173" s="318" t="s">
        <v>412</v>
      </c>
      <c r="C173" s="430" t="s">
        <v>117</v>
      </c>
      <c r="D173" s="431"/>
      <c r="E173" s="431"/>
      <c r="F173" s="432"/>
      <c r="G173" s="260">
        <v>18.04</v>
      </c>
      <c r="H173" s="260">
        <v>10.31</v>
      </c>
      <c r="I173" s="260">
        <v>3.74</v>
      </c>
      <c r="J173" s="260">
        <v>8.03</v>
      </c>
      <c r="K173" s="53"/>
      <c r="L173" s="260">
        <v>7.89</v>
      </c>
      <c r="M173" s="260">
        <v>11.27</v>
      </c>
      <c r="N173" s="260">
        <v>7.89</v>
      </c>
      <c r="O173" s="53"/>
      <c r="P173" s="260">
        <v>7.89</v>
      </c>
      <c r="Q173" s="259">
        <v>61.25</v>
      </c>
      <c r="R173" s="53"/>
      <c r="S173" s="53"/>
      <c r="T173" s="53"/>
      <c r="U173" s="53"/>
      <c r="V173" s="40">
        <f t="shared" si="12"/>
        <v>136.31</v>
      </c>
      <c r="W173" s="7" t="s">
        <v>17</v>
      </c>
      <c r="X173" s="10"/>
      <c r="Y173" s="233">
        <v>8.69</v>
      </c>
      <c r="Z173" s="233">
        <v>8.69</v>
      </c>
      <c r="AA173" s="233">
        <v>8.4</v>
      </c>
      <c r="AB173" s="233">
        <v>11.35</v>
      </c>
      <c r="AC173" s="233">
        <v>1.6</v>
      </c>
      <c r="AD173" s="233">
        <v>27.38</v>
      </c>
      <c r="AE173" s="233">
        <v>6.46</v>
      </c>
      <c r="AF173" s="29"/>
      <c r="AG173" s="29"/>
      <c r="AH173" s="214"/>
      <c r="AI173" s="21">
        <f t="shared" si="13"/>
        <v>72.57</v>
      </c>
      <c r="AJ173" s="7" t="s">
        <v>17</v>
      </c>
      <c r="AL173" s="221">
        <v>8.26</v>
      </c>
      <c r="AM173" s="221">
        <v>8.26</v>
      </c>
      <c r="AN173" s="221">
        <v>15.08</v>
      </c>
      <c r="AO173" s="221">
        <v>20.94</v>
      </c>
      <c r="AP173" s="221">
        <v>3.24</v>
      </c>
      <c r="AQ173" s="221">
        <v>41.41</v>
      </c>
      <c r="AR173" s="221">
        <v>31.23</v>
      </c>
      <c r="AS173" s="80"/>
      <c r="AT173" s="278"/>
      <c r="AU173" s="73">
        <f t="shared" si="18"/>
        <v>128.42</v>
      </c>
      <c r="AV173" s="7" t="s">
        <v>17</v>
      </c>
      <c r="AX173" s="91">
        <f t="shared" si="19"/>
        <v>337.29999999999995</v>
      </c>
      <c r="AY173" s="7" t="s">
        <v>17</v>
      </c>
    </row>
    <row r="174" spans="2:51" ht="15">
      <c r="B174" s="315"/>
      <c r="C174" s="433" t="s">
        <v>91</v>
      </c>
      <c r="D174" s="439"/>
      <c r="E174" s="439"/>
      <c r="F174" s="439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4"/>
      <c r="T174" s="13"/>
      <c r="U174" s="13"/>
      <c r="V174" s="40">
        <f t="shared" si="12"/>
        <v>0</v>
      </c>
      <c r="W174" s="13"/>
      <c r="X174" s="55"/>
      <c r="Y174" s="14"/>
      <c r="Z174" s="14"/>
      <c r="AA174" s="14"/>
      <c r="AB174" s="14"/>
      <c r="AC174" s="14"/>
      <c r="AD174" s="14"/>
      <c r="AE174" s="14"/>
      <c r="AF174" s="14"/>
      <c r="AG174" s="14"/>
      <c r="AH174" s="212"/>
      <c r="AI174" s="21">
        <f t="shared" si="13"/>
        <v>0</v>
      </c>
      <c r="AJ174" s="13"/>
      <c r="AL174" s="75"/>
      <c r="AM174" s="75"/>
      <c r="AN174" s="75"/>
      <c r="AO174" s="75"/>
      <c r="AP174" s="75"/>
      <c r="AQ174" s="75"/>
      <c r="AR174" s="75"/>
      <c r="AS174" s="78"/>
      <c r="AT174" s="280"/>
      <c r="AU174" s="73">
        <f t="shared" si="18"/>
        <v>0</v>
      </c>
      <c r="AV174" s="13"/>
      <c r="AX174" s="91">
        <f t="shared" si="19"/>
        <v>0</v>
      </c>
      <c r="AY174" s="13"/>
    </row>
    <row r="175" spans="2:51" ht="15">
      <c r="B175" s="30" t="s">
        <v>413</v>
      </c>
      <c r="C175" s="425" t="s">
        <v>112</v>
      </c>
      <c r="D175" s="412"/>
      <c r="E175" s="412"/>
      <c r="F175" s="41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291">
        <v>76.83</v>
      </c>
      <c r="T175" s="294"/>
      <c r="U175" s="52"/>
      <c r="V175" s="40">
        <f t="shared" si="12"/>
        <v>76.83</v>
      </c>
      <c r="W175" s="2" t="s">
        <v>17</v>
      </c>
      <c r="X175" s="55"/>
      <c r="Y175" s="8"/>
      <c r="Z175" s="8"/>
      <c r="AA175" s="8"/>
      <c r="AB175" s="8"/>
      <c r="AC175" s="8"/>
      <c r="AD175" s="292">
        <v>34.02</v>
      </c>
      <c r="AE175" s="8"/>
      <c r="AF175" s="292">
        <v>141.58</v>
      </c>
      <c r="AG175" s="8"/>
      <c r="AH175" s="292">
        <v>94.63</v>
      </c>
      <c r="AI175" s="21">
        <f t="shared" si="13"/>
        <v>270.23</v>
      </c>
      <c r="AJ175" s="2" t="s">
        <v>17</v>
      </c>
      <c r="AL175" s="73"/>
      <c r="AM175" s="73"/>
      <c r="AN175" s="73"/>
      <c r="AO175" s="73"/>
      <c r="AP175" s="73"/>
      <c r="AQ175" s="293">
        <v>44.79</v>
      </c>
      <c r="AR175" s="73"/>
      <c r="AS175" s="293">
        <v>288.52</v>
      </c>
      <c r="AT175" s="293">
        <v>84.49</v>
      </c>
      <c r="AU175" s="73">
        <f t="shared" si="18"/>
        <v>417.8</v>
      </c>
      <c r="AV175" s="2" t="s">
        <v>17</v>
      </c>
      <c r="AX175" s="91">
        <f t="shared" si="19"/>
        <v>764.86</v>
      </c>
      <c r="AY175" s="2" t="s">
        <v>17</v>
      </c>
    </row>
    <row r="176" spans="2:51" ht="15">
      <c r="B176" s="30" t="s">
        <v>414</v>
      </c>
      <c r="C176" s="425" t="s">
        <v>49</v>
      </c>
      <c r="D176" s="412"/>
      <c r="E176" s="412"/>
      <c r="F176" s="41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291">
        <v>76.83</v>
      </c>
      <c r="T176" s="268">
        <v>71.48</v>
      </c>
      <c r="U176" s="52"/>
      <c r="V176" s="40">
        <f t="shared" si="12"/>
        <v>148.31</v>
      </c>
      <c r="W176" s="2" t="s">
        <v>17</v>
      </c>
      <c r="X176" s="55"/>
      <c r="Y176" s="8"/>
      <c r="Z176" s="8"/>
      <c r="AA176" s="8"/>
      <c r="AB176" s="8"/>
      <c r="AC176" s="8"/>
      <c r="AD176" s="292">
        <v>34.02</v>
      </c>
      <c r="AE176" s="8"/>
      <c r="AF176" s="292">
        <v>141.58</v>
      </c>
      <c r="AG176" s="8"/>
      <c r="AH176" s="292">
        <v>94.63</v>
      </c>
      <c r="AI176" s="21">
        <f t="shared" si="13"/>
        <v>270.23</v>
      </c>
      <c r="AJ176" s="2" t="s">
        <v>17</v>
      </c>
      <c r="AL176" s="73"/>
      <c r="AM176" s="73"/>
      <c r="AN176" s="73"/>
      <c r="AO176" s="73"/>
      <c r="AP176" s="73"/>
      <c r="AQ176" s="293">
        <v>44.79</v>
      </c>
      <c r="AR176" s="73"/>
      <c r="AS176" s="293">
        <v>288.52</v>
      </c>
      <c r="AT176" s="293">
        <v>84.49</v>
      </c>
      <c r="AU176" s="73">
        <f t="shared" si="18"/>
        <v>417.8</v>
      </c>
      <c r="AV176" s="2" t="s">
        <v>17</v>
      </c>
      <c r="AX176" s="91">
        <f t="shared" si="19"/>
        <v>836.34</v>
      </c>
      <c r="AY176" s="2" t="s">
        <v>17</v>
      </c>
    </row>
    <row r="177" spans="2:51" ht="15">
      <c r="B177" s="30"/>
      <c r="C177" s="435" t="s">
        <v>118</v>
      </c>
      <c r="D177" s="436"/>
      <c r="E177" s="436"/>
      <c r="F177" s="436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31"/>
      <c r="T177" s="1"/>
      <c r="U177" s="1"/>
      <c r="V177" s="40">
        <f t="shared" si="12"/>
        <v>0</v>
      </c>
      <c r="W177" s="1"/>
      <c r="X177" s="56"/>
      <c r="Y177" s="31"/>
      <c r="Z177" s="31"/>
      <c r="AA177" s="31"/>
      <c r="AB177" s="31"/>
      <c r="AC177" s="31"/>
      <c r="AD177" s="31"/>
      <c r="AE177" s="31"/>
      <c r="AF177" s="31"/>
      <c r="AG177" s="31"/>
      <c r="AH177" s="218"/>
      <c r="AI177" s="21">
        <f t="shared" si="13"/>
        <v>0</v>
      </c>
      <c r="AJ177" s="1"/>
      <c r="AL177" s="42"/>
      <c r="AM177" s="42"/>
      <c r="AN177" s="42"/>
      <c r="AO177" s="42"/>
      <c r="AP177" s="42"/>
      <c r="AQ177" s="42"/>
      <c r="AR177" s="42"/>
      <c r="AS177" s="42"/>
      <c r="AT177" s="284"/>
      <c r="AU177" s="73">
        <f t="shared" si="18"/>
        <v>0</v>
      </c>
      <c r="AV177" s="1"/>
      <c r="AX177" s="91">
        <f t="shared" si="19"/>
        <v>0</v>
      </c>
      <c r="AY177" s="1"/>
    </row>
    <row r="178" spans="2:51" ht="15">
      <c r="B178" s="30" t="s">
        <v>415</v>
      </c>
      <c r="C178" s="425" t="s">
        <v>119</v>
      </c>
      <c r="D178" s="412"/>
      <c r="E178" s="412"/>
      <c r="F178" s="412"/>
      <c r="G178" s="52"/>
      <c r="H178" s="52"/>
      <c r="I178" s="52"/>
      <c r="J178" s="52"/>
      <c r="K178" s="52"/>
      <c r="L178" s="52"/>
      <c r="M178" s="259">
        <v>1.88</v>
      </c>
      <c r="N178" s="52"/>
      <c r="O178" s="52"/>
      <c r="P178" s="52"/>
      <c r="Q178" s="52"/>
      <c r="R178" s="52"/>
      <c r="S178" s="272"/>
      <c r="T178" s="52"/>
      <c r="U178" s="52"/>
      <c r="V178" s="40">
        <f t="shared" si="12"/>
        <v>1.88</v>
      </c>
      <c r="W178" s="2" t="s">
        <v>17</v>
      </c>
      <c r="X178" s="55"/>
      <c r="Y178" s="8"/>
      <c r="Z178" s="8"/>
      <c r="AA178" s="8"/>
      <c r="AB178" s="8"/>
      <c r="AC178" s="8"/>
      <c r="AD178" s="8"/>
      <c r="AE178" s="8"/>
      <c r="AF178" s="8"/>
      <c r="AG178" s="8"/>
      <c r="AH178" s="205"/>
      <c r="AI178" s="21">
        <f t="shared" si="13"/>
        <v>0</v>
      </c>
      <c r="AJ178" s="2" t="s">
        <v>17</v>
      </c>
      <c r="AL178" s="73"/>
      <c r="AM178" s="73"/>
      <c r="AN178" s="73"/>
      <c r="AO178" s="73"/>
      <c r="AP178" s="73"/>
      <c r="AQ178" s="73"/>
      <c r="AR178" s="73"/>
      <c r="AS178" s="73"/>
      <c r="AT178" s="221">
        <v>31.822</v>
      </c>
      <c r="AU178" s="73">
        <f t="shared" si="18"/>
        <v>31.822</v>
      </c>
      <c r="AV178" s="2" t="s">
        <v>17</v>
      </c>
      <c r="AX178" s="91">
        <f t="shared" si="19"/>
        <v>33.702</v>
      </c>
      <c r="AY178" s="2" t="s">
        <v>17</v>
      </c>
    </row>
    <row r="179" spans="2:51" ht="15">
      <c r="B179" s="30" t="s">
        <v>415</v>
      </c>
      <c r="C179" s="425" t="s">
        <v>120</v>
      </c>
      <c r="D179" s="412"/>
      <c r="E179" s="412"/>
      <c r="F179" s="412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273"/>
      <c r="T179" s="54"/>
      <c r="U179" s="54"/>
      <c r="V179" s="40">
        <f t="shared" si="12"/>
        <v>0</v>
      </c>
      <c r="W179" s="2" t="s">
        <v>17</v>
      </c>
      <c r="X179" s="55"/>
      <c r="Y179" s="32"/>
      <c r="Z179" s="32"/>
      <c r="AA179" s="32"/>
      <c r="AB179" s="32"/>
      <c r="AC179" s="32"/>
      <c r="AD179" s="32"/>
      <c r="AE179" s="32"/>
      <c r="AF179" s="32"/>
      <c r="AG179" s="32"/>
      <c r="AH179" s="219"/>
      <c r="AI179" s="21">
        <f t="shared" si="13"/>
        <v>0</v>
      </c>
      <c r="AJ179" s="2" t="s">
        <v>17</v>
      </c>
      <c r="AL179" s="80"/>
      <c r="AM179" s="80"/>
      <c r="AN179" s="80"/>
      <c r="AO179" s="80"/>
      <c r="AP179" s="80"/>
      <c r="AQ179" s="80"/>
      <c r="AR179" s="80"/>
      <c r="AS179" s="80"/>
      <c r="AT179" s="274">
        <v>9.12</v>
      </c>
      <c r="AU179" s="73">
        <f t="shared" si="18"/>
        <v>9.12</v>
      </c>
      <c r="AV179" s="2" t="s">
        <v>17</v>
      </c>
      <c r="AX179" s="91">
        <f t="shared" si="19"/>
        <v>9.12</v>
      </c>
      <c r="AY179" s="2" t="s">
        <v>17</v>
      </c>
    </row>
    <row r="180" spans="2:52" ht="15">
      <c r="B180" s="18" t="s">
        <v>415</v>
      </c>
      <c r="C180" s="412" t="s">
        <v>72</v>
      </c>
      <c r="D180" s="412"/>
      <c r="E180" s="412"/>
      <c r="F180" s="41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259">
        <v>2.184</v>
      </c>
      <c r="T180" s="52"/>
      <c r="U180" s="52"/>
      <c r="V180" s="40">
        <f t="shared" si="12"/>
        <v>2.184</v>
      </c>
      <c r="W180" s="2" t="s">
        <v>17</v>
      </c>
      <c r="X180" s="55"/>
      <c r="Y180" s="32"/>
      <c r="Z180" s="32"/>
      <c r="AA180" s="32"/>
      <c r="AB180" s="32"/>
      <c r="AC180" s="32"/>
      <c r="AD180" s="32"/>
      <c r="AE180" s="32"/>
      <c r="AF180" s="32"/>
      <c r="AG180" s="32"/>
      <c r="AH180" s="219"/>
      <c r="AI180" s="21">
        <f t="shared" si="13"/>
        <v>0</v>
      </c>
      <c r="AJ180" s="107" t="s">
        <v>17</v>
      </c>
      <c r="AL180" s="80"/>
      <c r="AM180" s="80"/>
      <c r="AN180" s="80"/>
      <c r="AO180" s="80"/>
      <c r="AP180" s="80"/>
      <c r="AQ180" s="80"/>
      <c r="AR180" s="80"/>
      <c r="AS180" s="80"/>
      <c r="AT180" s="278"/>
      <c r="AU180" s="73">
        <f t="shared" si="18"/>
        <v>0</v>
      </c>
      <c r="AV180" s="107" t="s">
        <v>17</v>
      </c>
      <c r="AX180" s="91">
        <f t="shared" si="19"/>
        <v>2.184</v>
      </c>
      <c r="AY180" s="107" t="s">
        <v>17</v>
      </c>
      <c r="AZ180" s="86">
        <f>SUM(AX178:AX180)</f>
        <v>45.00599999999999</v>
      </c>
    </row>
    <row r="181" spans="2:51" ht="15">
      <c r="B181" s="5" t="s">
        <v>415</v>
      </c>
      <c r="C181" s="408" t="s">
        <v>287</v>
      </c>
      <c r="D181" s="406"/>
      <c r="E181" s="406"/>
      <c r="F181" s="407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40">
        <f t="shared" si="12"/>
        <v>0</v>
      </c>
      <c r="W181" s="107"/>
      <c r="X181" s="55"/>
      <c r="Y181" s="8"/>
      <c r="Z181" s="8"/>
      <c r="AA181" s="8"/>
      <c r="AB181" s="8"/>
      <c r="AC181" s="8"/>
      <c r="AD181" s="8"/>
      <c r="AE181" s="8"/>
      <c r="AF181" s="8"/>
      <c r="AG181" s="8"/>
      <c r="AH181" s="205"/>
      <c r="AI181" s="21">
        <f t="shared" si="13"/>
        <v>0</v>
      </c>
      <c r="AJ181" s="2"/>
      <c r="AL181" s="73"/>
      <c r="AM181" s="73"/>
      <c r="AN181" s="73"/>
      <c r="AO181" s="73"/>
      <c r="AP181" s="73"/>
      <c r="AQ181" s="73"/>
      <c r="AR181" s="73"/>
      <c r="AS181" s="73"/>
      <c r="AT181" s="221">
        <v>2.913</v>
      </c>
      <c r="AU181" s="73">
        <f t="shared" si="18"/>
        <v>2.913</v>
      </c>
      <c r="AV181" s="2"/>
      <c r="AX181" s="91">
        <f t="shared" si="19"/>
        <v>2.913</v>
      </c>
      <c r="AY181" s="2"/>
    </row>
    <row r="182" spans="2:51" ht="15">
      <c r="B182" s="5" t="s">
        <v>415</v>
      </c>
      <c r="C182" s="469" t="s">
        <v>288</v>
      </c>
      <c r="D182" s="379"/>
      <c r="E182" s="379"/>
      <c r="F182" s="470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40">
        <f t="shared" si="12"/>
        <v>0</v>
      </c>
      <c r="W182" s="107"/>
      <c r="X182" s="55"/>
      <c r="Y182" s="8"/>
      <c r="Z182" s="8"/>
      <c r="AA182" s="8"/>
      <c r="AB182" s="8"/>
      <c r="AC182" s="8"/>
      <c r="AD182" s="8"/>
      <c r="AE182" s="8"/>
      <c r="AF182" s="8"/>
      <c r="AG182" s="8"/>
      <c r="AH182" s="205"/>
      <c r="AI182" s="21">
        <f t="shared" si="13"/>
        <v>0</v>
      </c>
      <c r="AJ182" s="2"/>
      <c r="AL182" s="73"/>
      <c r="AM182" s="73"/>
      <c r="AN182" s="73"/>
      <c r="AO182" s="73"/>
      <c r="AP182" s="73"/>
      <c r="AQ182" s="73"/>
      <c r="AR182" s="73"/>
      <c r="AS182" s="73"/>
      <c r="AT182" s="271"/>
      <c r="AU182" s="73">
        <f t="shared" si="18"/>
        <v>0</v>
      </c>
      <c r="AV182" s="2"/>
      <c r="AX182" s="91">
        <f t="shared" si="19"/>
        <v>0</v>
      </c>
      <c r="AY182" s="2"/>
    </row>
    <row r="183" spans="2:52" ht="15">
      <c r="B183" s="5" t="s">
        <v>415</v>
      </c>
      <c r="C183" s="408" t="s">
        <v>268</v>
      </c>
      <c r="D183" s="421"/>
      <c r="E183" s="421"/>
      <c r="F183" s="422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40">
        <f t="shared" si="12"/>
        <v>0</v>
      </c>
      <c r="W183" s="107"/>
      <c r="X183" s="55"/>
      <c r="Y183" s="8"/>
      <c r="Z183" s="8"/>
      <c r="AA183" s="8"/>
      <c r="AB183" s="8"/>
      <c r="AC183" s="8"/>
      <c r="AD183" s="8"/>
      <c r="AE183" s="8"/>
      <c r="AF183" s="8"/>
      <c r="AG183" s="8"/>
      <c r="AH183" s="205"/>
      <c r="AI183" s="21">
        <f t="shared" si="13"/>
        <v>0</v>
      </c>
      <c r="AJ183" s="2"/>
      <c r="AL183" s="78"/>
      <c r="AM183" s="78"/>
      <c r="AN183" s="78"/>
      <c r="AO183" s="78"/>
      <c r="AP183" s="78"/>
      <c r="AQ183" s="78"/>
      <c r="AR183" s="78"/>
      <c r="AS183" s="78"/>
      <c r="AT183" s="220">
        <v>13.88</v>
      </c>
      <c r="AU183" s="73">
        <f t="shared" si="18"/>
        <v>13.88</v>
      </c>
      <c r="AV183" s="6"/>
      <c r="AX183" s="91">
        <f t="shared" si="19"/>
        <v>13.88</v>
      </c>
      <c r="AY183" s="2" t="s">
        <v>17</v>
      </c>
      <c r="AZ183" s="86">
        <f>SUM(AX178:AX183)</f>
        <v>61.79899999999999</v>
      </c>
    </row>
    <row r="184" spans="2:51" ht="15">
      <c r="B184" s="18"/>
      <c r="C184" s="408"/>
      <c r="D184" s="421"/>
      <c r="E184" s="421"/>
      <c r="F184" s="42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40">
        <f t="shared" si="12"/>
        <v>0</v>
      </c>
      <c r="W184" s="2"/>
      <c r="X184" s="55"/>
      <c r="Y184" s="8"/>
      <c r="Z184" s="8"/>
      <c r="AA184" s="8"/>
      <c r="AB184" s="8"/>
      <c r="AC184" s="8"/>
      <c r="AD184" s="8"/>
      <c r="AE184" s="8"/>
      <c r="AF184" s="8"/>
      <c r="AG184" s="8"/>
      <c r="AH184" s="205"/>
      <c r="AI184" s="21">
        <f t="shared" si="13"/>
        <v>0</v>
      </c>
      <c r="AJ184" s="2"/>
      <c r="AL184" s="78"/>
      <c r="AM184" s="78"/>
      <c r="AN184" s="78"/>
      <c r="AO184" s="78"/>
      <c r="AP184" s="78"/>
      <c r="AQ184" s="78"/>
      <c r="AR184" s="78"/>
      <c r="AS184" s="78"/>
      <c r="AT184" s="280"/>
      <c r="AU184" s="73">
        <f t="shared" si="18"/>
        <v>0</v>
      </c>
      <c r="AV184" s="6"/>
      <c r="AX184" s="91">
        <f t="shared" si="19"/>
        <v>0</v>
      </c>
      <c r="AY184" s="2"/>
    </row>
  </sheetData>
  <sheetProtection/>
  <mergeCells count="161">
    <mergeCell ref="G74:L74"/>
    <mergeCell ref="C25:F25"/>
    <mergeCell ref="C182:F182"/>
    <mergeCell ref="C181:F181"/>
    <mergeCell ref="G39:J39"/>
    <mergeCell ref="C98:F98"/>
    <mergeCell ref="C81:F81"/>
    <mergeCell ref="C127:F127"/>
    <mergeCell ref="C111:F111"/>
    <mergeCell ref="C151:F151"/>
    <mergeCell ref="C79:F79"/>
    <mergeCell ref="C126:F126"/>
    <mergeCell ref="C148:F148"/>
    <mergeCell ref="C121:F121"/>
    <mergeCell ref="C124:F124"/>
    <mergeCell ref="C125:F125"/>
    <mergeCell ref="C138:F138"/>
    <mergeCell ref="C114:F114"/>
    <mergeCell ref="C134:F134"/>
    <mergeCell ref="C135:F135"/>
    <mergeCell ref="C130:F130"/>
    <mergeCell ref="C39:F39"/>
    <mergeCell ref="C63:F63"/>
    <mergeCell ref="C56:F56"/>
    <mergeCell ref="AL5:AV5"/>
    <mergeCell ref="C22:F22"/>
    <mergeCell ref="C24:F24"/>
    <mergeCell ref="C58:F58"/>
    <mergeCell ref="C20:F20"/>
    <mergeCell ref="C28:F28"/>
    <mergeCell ref="C37:F37"/>
    <mergeCell ref="C29:F29"/>
    <mergeCell ref="C30:F30"/>
    <mergeCell ref="C33:F33"/>
    <mergeCell ref="C27:F27"/>
    <mergeCell ref="C21:F21"/>
    <mergeCell ref="C23:F23"/>
    <mergeCell ref="C26:F26"/>
    <mergeCell ref="C44:F44"/>
    <mergeCell ref="C46:F46"/>
    <mergeCell ref="C48:F48"/>
    <mergeCell ref="C31:F31"/>
    <mergeCell ref="C51:F51"/>
    <mergeCell ref="C35:F35"/>
    <mergeCell ref="C36:F36"/>
    <mergeCell ref="C55:F55"/>
    <mergeCell ref="C32:F32"/>
    <mergeCell ref="C34:F34"/>
    <mergeCell ref="C106:F106"/>
    <mergeCell ref="C113:F113"/>
    <mergeCell ref="C139:F139"/>
    <mergeCell ref="C57:F57"/>
    <mergeCell ref="C103:F103"/>
    <mergeCell ref="C93:F93"/>
    <mergeCell ref="C94:F94"/>
    <mergeCell ref="C82:F82"/>
    <mergeCell ref="C83:F83"/>
    <mergeCell ref="C88:F88"/>
    <mergeCell ref="C89:F89"/>
    <mergeCell ref="C109:F109"/>
    <mergeCell ref="C110:F110"/>
    <mergeCell ref="C42:F42"/>
    <mergeCell ref="C53:F53"/>
    <mergeCell ref="C50:F50"/>
    <mergeCell ref="C47:F47"/>
    <mergeCell ref="C49:F49"/>
    <mergeCell ref="C43:F43"/>
    <mergeCell ref="C54:F54"/>
    <mergeCell ref="C45:F45"/>
    <mergeCell ref="C80:F80"/>
    <mergeCell ref="C52:F52"/>
    <mergeCell ref="C74:F74"/>
    <mergeCell ref="C60:F60"/>
    <mergeCell ref="C67:F67"/>
    <mergeCell ref="C59:F59"/>
    <mergeCell ref="C70:F70"/>
    <mergeCell ref="C61:F61"/>
    <mergeCell ref="C69:F69"/>
    <mergeCell ref="C64:F64"/>
    <mergeCell ref="C65:F65"/>
    <mergeCell ref="C66:F66"/>
    <mergeCell ref="C68:F68"/>
    <mergeCell ref="C72:F72"/>
    <mergeCell ref="C77:F77"/>
    <mergeCell ref="C71:F71"/>
    <mergeCell ref="C18:F18"/>
    <mergeCell ref="C19:F19"/>
    <mergeCell ref="C7:F7"/>
    <mergeCell ref="C10:F10"/>
    <mergeCell ref="C11:F11"/>
    <mergeCell ref="C12:F12"/>
    <mergeCell ref="C14:F14"/>
    <mergeCell ref="C15:F15"/>
    <mergeCell ref="C16:F16"/>
    <mergeCell ref="C13:F13"/>
    <mergeCell ref="Y5:AJ5"/>
    <mergeCell ref="G5:W5"/>
    <mergeCell ref="AF2:AG2"/>
    <mergeCell ref="AF3:AG3"/>
    <mergeCell ref="AF4:AG4"/>
    <mergeCell ref="B2:P2"/>
    <mergeCell ref="B3:P3"/>
    <mergeCell ref="C8:F8"/>
    <mergeCell ref="C9:F9"/>
    <mergeCell ref="C178:F178"/>
    <mergeCell ref="C179:F179"/>
    <mergeCell ref="C162:F162"/>
    <mergeCell ref="C164:F164"/>
    <mergeCell ref="C165:F165"/>
    <mergeCell ref="C166:F166"/>
    <mergeCell ref="C167:F167"/>
    <mergeCell ref="C154:F154"/>
    <mergeCell ref="C155:F155"/>
    <mergeCell ref="C183:F183"/>
    <mergeCell ref="C184:F184"/>
    <mergeCell ref="C149:F149"/>
    <mergeCell ref="C97:F97"/>
    <mergeCell ref="C158:F158"/>
    <mergeCell ref="C159:F159"/>
    <mergeCell ref="C160:F160"/>
    <mergeCell ref="C161:F161"/>
    <mergeCell ref="C163:F163"/>
    <mergeCell ref="C171:F171"/>
    <mergeCell ref="C172:F172"/>
    <mergeCell ref="C173:F173"/>
    <mergeCell ref="C175:F175"/>
    <mergeCell ref="C176:F176"/>
    <mergeCell ref="C170:F170"/>
    <mergeCell ref="C168:F168"/>
    <mergeCell ref="C169:F169"/>
    <mergeCell ref="C180:F180"/>
    <mergeCell ref="C177:F177"/>
    <mergeCell ref="C152:F152"/>
    <mergeCell ref="C156:F156"/>
    <mergeCell ref="C153:F153"/>
    <mergeCell ref="C157:F157"/>
    <mergeCell ref="C174:F174"/>
    <mergeCell ref="C40:F40"/>
    <mergeCell ref="C76:F76"/>
    <mergeCell ref="C112:F112"/>
    <mergeCell ref="G77:L77"/>
    <mergeCell ref="C150:F150"/>
    <mergeCell ref="C116:F116"/>
    <mergeCell ref="C117:F117"/>
    <mergeCell ref="C118:F118"/>
    <mergeCell ref="C119:F119"/>
    <mergeCell ref="C120:F120"/>
    <mergeCell ref="C122:F122"/>
    <mergeCell ref="C123:F123"/>
    <mergeCell ref="C146:F146"/>
    <mergeCell ref="C145:F145"/>
    <mergeCell ref="C137:F137"/>
    <mergeCell ref="C140:F140"/>
    <mergeCell ref="C128:F128"/>
    <mergeCell ref="C129:F129"/>
    <mergeCell ref="C143:F143"/>
    <mergeCell ref="C144:F144"/>
    <mergeCell ref="C141:F141"/>
    <mergeCell ref="C133:F133"/>
    <mergeCell ref="C136:F136"/>
    <mergeCell ref="C132:F132"/>
  </mergeCells>
  <printOptions/>
  <pageMargins left="0.5118110236220472" right="0.5118110236220472" top="0.7874015748031497" bottom="0.7874015748031497" header="0.31496062992125984" footer="0.31496062992125984"/>
  <pageSetup fitToHeight="1000" fitToWidth="1" horizontalDpi="600" verticalDpi="600" orientation="portrait" paperSize="8" scale="56" r:id="rId1"/>
  <headerFooter>
    <oddFooter>&amp;C&amp;20QUANTITATIVO -  RESUMO DOS BLOCOS&amp;R&amp;20&amp;P/&amp;N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M44"/>
  <sheetViews>
    <sheetView zoomScalePageLayoutView="0" workbookViewId="0" topLeftCell="A22">
      <selection activeCell="H36" sqref="H36"/>
    </sheetView>
  </sheetViews>
  <sheetFormatPr defaultColWidth="9.140625" defaultRowHeight="15"/>
  <cols>
    <col min="1" max="1" width="6.421875" style="182" customWidth="1"/>
    <col min="2" max="2" width="6.7109375" style="182" customWidth="1"/>
    <col min="3" max="5" width="9.140625" style="182" customWidth="1"/>
    <col min="6" max="6" width="8.140625" style="182" customWidth="1"/>
    <col min="7" max="10" width="9.7109375" style="181" customWidth="1"/>
    <col min="11" max="11" width="6.140625" style="181" customWidth="1"/>
    <col min="12" max="16384" width="9.140625" style="182" customWidth="1"/>
  </cols>
  <sheetData>
    <row r="2" spans="2:10" ht="39" customHeight="1">
      <c r="B2" s="496" t="s">
        <v>269</v>
      </c>
      <c r="C2" s="497"/>
      <c r="D2" s="497"/>
      <c r="E2" s="497"/>
      <c r="F2" s="497"/>
      <c r="G2" s="497"/>
      <c r="H2" s="497"/>
      <c r="I2" s="497"/>
      <c r="J2" s="497"/>
    </row>
    <row r="3" spans="2:10" ht="12">
      <c r="B3" s="496" t="s">
        <v>0</v>
      </c>
      <c r="C3" s="498"/>
      <c r="D3" s="498"/>
      <c r="E3" s="498"/>
      <c r="F3" s="498"/>
      <c r="G3" s="498"/>
      <c r="H3" s="498"/>
      <c r="I3" s="498"/>
      <c r="J3" s="498"/>
    </row>
    <row r="4" spans="2:10" ht="12">
      <c r="B4" s="183"/>
      <c r="C4" s="183"/>
      <c r="D4" s="183"/>
      <c r="E4" s="183"/>
      <c r="F4" s="183"/>
      <c r="G4" s="184"/>
      <c r="H4" s="184"/>
      <c r="I4" s="184"/>
      <c r="J4" s="184"/>
    </row>
    <row r="5" spans="2:11" ht="20.25" customHeight="1">
      <c r="B5" s="185" t="s">
        <v>260</v>
      </c>
      <c r="C5" s="183"/>
      <c r="D5" s="183"/>
      <c r="E5" s="186"/>
      <c r="F5" s="186"/>
      <c r="G5" s="187"/>
      <c r="H5" s="120" t="s">
        <v>174</v>
      </c>
      <c r="I5" s="121" t="s">
        <v>175</v>
      </c>
      <c r="J5" s="121" t="s">
        <v>176</v>
      </c>
      <c r="K5" s="188"/>
    </row>
    <row r="6" spans="8:10" ht="28.5" customHeight="1">
      <c r="H6" s="120"/>
      <c r="I6" s="121"/>
      <c r="J6" s="121"/>
    </row>
    <row r="8" spans="2:11" ht="12">
      <c r="B8" s="4" t="s">
        <v>2</v>
      </c>
      <c r="C8" s="454" t="s">
        <v>3</v>
      </c>
      <c r="D8" s="455"/>
      <c r="E8" s="455"/>
      <c r="F8" s="456"/>
      <c r="G8" s="87" t="s">
        <v>170</v>
      </c>
      <c r="H8" s="87" t="s">
        <v>171</v>
      </c>
      <c r="I8" s="87" t="s">
        <v>172</v>
      </c>
      <c r="J8" s="113" t="s">
        <v>14</v>
      </c>
      <c r="K8" s="189" t="s">
        <v>4</v>
      </c>
    </row>
    <row r="9" spans="2:11" ht="39.75" customHeight="1">
      <c r="B9" s="114"/>
      <c r="C9" s="454" t="s">
        <v>240</v>
      </c>
      <c r="D9" s="489"/>
      <c r="E9" s="489"/>
      <c r="F9" s="490"/>
      <c r="G9" s="88"/>
      <c r="H9" s="88"/>
      <c r="I9" s="88"/>
      <c r="J9" s="113"/>
      <c r="K9" s="189"/>
    </row>
    <row r="10" spans="2:11" ht="15" customHeight="1">
      <c r="B10" s="114"/>
      <c r="C10" s="479" t="s">
        <v>242</v>
      </c>
      <c r="D10" s="487"/>
      <c r="E10" s="487"/>
      <c r="F10" s="488"/>
      <c r="G10" s="88"/>
      <c r="H10" s="88"/>
      <c r="I10" s="88"/>
      <c r="J10" s="179"/>
      <c r="K10" s="190"/>
    </row>
    <row r="11" spans="2:11" ht="15" customHeight="1">
      <c r="B11" s="114" t="s">
        <v>342</v>
      </c>
      <c r="C11" s="491" t="s">
        <v>243</v>
      </c>
      <c r="D11" s="475"/>
      <c r="E11" s="475"/>
      <c r="F11" s="476"/>
      <c r="G11" s="180">
        <v>2.9</v>
      </c>
      <c r="H11" s="195">
        <v>6.23</v>
      </c>
      <c r="I11" s="195">
        <v>3.38</v>
      </c>
      <c r="J11" s="196">
        <f>SUM(G11:I11)</f>
        <v>12.510000000000002</v>
      </c>
      <c r="K11" s="190" t="s">
        <v>53</v>
      </c>
    </row>
    <row r="12" spans="2:11" ht="15" customHeight="1">
      <c r="B12" s="114" t="s">
        <v>343</v>
      </c>
      <c r="C12" s="414" t="s">
        <v>244</v>
      </c>
      <c r="D12" s="475"/>
      <c r="E12" s="475"/>
      <c r="F12" s="476"/>
      <c r="G12" s="180">
        <v>1</v>
      </c>
      <c r="H12" s="195">
        <v>0.7</v>
      </c>
      <c r="I12" s="195">
        <v>5.92</v>
      </c>
      <c r="J12" s="196">
        <f aca="true" t="shared" si="0" ref="J12:J41">SUM(G12:I12)</f>
        <v>7.62</v>
      </c>
      <c r="K12" s="190" t="s">
        <v>53</v>
      </c>
    </row>
    <row r="13" spans="2:11" ht="15" customHeight="1">
      <c r="B13" s="114"/>
      <c r="C13" s="479" t="s">
        <v>246</v>
      </c>
      <c r="D13" s="487"/>
      <c r="E13" s="487"/>
      <c r="F13" s="488"/>
      <c r="G13" s="180"/>
      <c r="H13" s="195"/>
      <c r="I13" s="195"/>
      <c r="J13" s="196"/>
      <c r="K13" s="190"/>
    </row>
    <row r="14" spans="2:11" ht="15" customHeight="1">
      <c r="B14" s="114" t="s">
        <v>344</v>
      </c>
      <c r="C14" s="414" t="s">
        <v>244</v>
      </c>
      <c r="D14" s="475"/>
      <c r="E14" s="475"/>
      <c r="F14" s="476"/>
      <c r="G14" s="180">
        <v>1</v>
      </c>
      <c r="H14" s="195">
        <v>1</v>
      </c>
      <c r="I14" s="195">
        <v>1</v>
      </c>
      <c r="J14" s="196">
        <f t="shared" si="0"/>
        <v>3</v>
      </c>
      <c r="K14" s="190" t="s">
        <v>147</v>
      </c>
    </row>
    <row r="15" spans="2:11" ht="15" customHeight="1">
      <c r="B15" s="114"/>
      <c r="C15" s="479" t="s">
        <v>247</v>
      </c>
      <c r="D15" s="480"/>
      <c r="E15" s="480"/>
      <c r="F15" s="481"/>
      <c r="G15" s="180"/>
      <c r="H15" s="195"/>
      <c r="I15" s="195"/>
      <c r="J15" s="196"/>
      <c r="K15" s="190"/>
    </row>
    <row r="16" spans="2:11" ht="15" customHeight="1">
      <c r="B16" s="115" t="s">
        <v>345</v>
      </c>
      <c r="C16" s="491" t="s">
        <v>243</v>
      </c>
      <c r="D16" s="475"/>
      <c r="E16" s="475"/>
      <c r="F16" s="476"/>
      <c r="G16" s="180">
        <v>2</v>
      </c>
      <c r="H16" s="195">
        <v>7</v>
      </c>
      <c r="I16" s="195">
        <v>3</v>
      </c>
      <c r="J16" s="196">
        <f t="shared" si="0"/>
        <v>12</v>
      </c>
      <c r="K16" s="190" t="s">
        <v>147</v>
      </c>
    </row>
    <row r="17" spans="2:11" ht="15" customHeight="1">
      <c r="B17" s="115" t="s">
        <v>346</v>
      </c>
      <c r="C17" s="414" t="s">
        <v>244</v>
      </c>
      <c r="D17" s="475"/>
      <c r="E17" s="475"/>
      <c r="F17" s="476"/>
      <c r="G17" s="180"/>
      <c r="H17" s="195"/>
      <c r="I17" s="195">
        <v>1</v>
      </c>
      <c r="J17" s="196">
        <f t="shared" si="0"/>
        <v>1</v>
      </c>
      <c r="K17" s="190" t="s">
        <v>147</v>
      </c>
    </row>
    <row r="18" spans="2:11" ht="15" customHeight="1">
      <c r="B18" s="115"/>
      <c r="C18" s="479" t="s">
        <v>245</v>
      </c>
      <c r="D18" s="487"/>
      <c r="E18" s="487"/>
      <c r="F18" s="488"/>
      <c r="G18" s="180"/>
      <c r="H18" s="195"/>
      <c r="I18" s="195"/>
      <c r="J18" s="196"/>
      <c r="K18" s="190"/>
    </row>
    <row r="19" spans="2:11" ht="15" customHeight="1">
      <c r="B19" s="115" t="s">
        <v>347</v>
      </c>
      <c r="C19" s="414" t="s">
        <v>248</v>
      </c>
      <c r="D19" s="475"/>
      <c r="E19" s="475"/>
      <c r="F19" s="476"/>
      <c r="G19" s="180">
        <v>1</v>
      </c>
      <c r="H19" s="195">
        <v>1</v>
      </c>
      <c r="I19" s="195">
        <v>1</v>
      </c>
      <c r="J19" s="196">
        <f t="shared" si="0"/>
        <v>3</v>
      </c>
      <c r="K19" s="190" t="s">
        <v>147</v>
      </c>
    </row>
    <row r="20" spans="2:11" ht="15" customHeight="1">
      <c r="B20" s="115"/>
      <c r="C20" s="479" t="s">
        <v>265</v>
      </c>
      <c r="D20" s="499"/>
      <c r="E20" s="499"/>
      <c r="F20" s="500"/>
      <c r="G20" s="180"/>
      <c r="H20" s="195"/>
      <c r="I20" s="195"/>
      <c r="J20" s="196"/>
      <c r="K20" s="190"/>
    </row>
    <row r="21" spans="2:11" ht="15" customHeight="1">
      <c r="B21" s="115" t="s">
        <v>348</v>
      </c>
      <c r="C21" s="491" t="s">
        <v>243</v>
      </c>
      <c r="D21" s="475"/>
      <c r="E21" s="475"/>
      <c r="F21" s="476"/>
      <c r="G21" s="180"/>
      <c r="H21" s="195"/>
      <c r="I21" s="195">
        <v>1</v>
      </c>
      <c r="J21" s="196">
        <f t="shared" si="0"/>
        <v>1</v>
      </c>
      <c r="K21" s="190" t="s">
        <v>147</v>
      </c>
    </row>
    <row r="22" spans="2:11" ht="15" customHeight="1">
      <c r="B22" s="115" t="s">
        <v>349</v>
      </c>
      <c r="C22" s="414" t="s">
        <v>244</v>
      </c>
      <c r="D22" s="475"/>
      <c r="E22" s="475"/>
      <c r="F22" s="476"/>
      <c r="G22" s="180"/>
      <c r="H22" s="195"/>
      <c r="I22" s="195">
        <v>1</v>
      </c>
      <c r="J22" s="196">
        <f t="shared" si="0"/>
        <v>1</v>
      </c>
      <c r="K22" s="190" t="s">
        <v>147</v>
      </c>
    </row>
    <row r="23" spans="2:11" ht="34.5" customHeight="1">
      <c r="B23" s="115"/>
      <c r="C23" s="485" t="s">
        <v>255</v>
      </c>
      <c r="D23" s="485"/>
      <c r="E23" s="485"/>
      <c r="F23" s="486"/>
      <c r="G23" s="180"/>
      <c r="H23" s="195"/>
      <c r="I23" s="195"/>
      <c r="J23" s="196"/>
      <c r="K23" s="190"/>
    </row>
    <row r="24" spans="2:11" ht="15" customHeight="1">
      <c r="B24" s="115" t="s">
        <v>350</v>
      </c>
      <c r="C24" s="465" t="s">
        <v>254</v>
      </c>
      <c r="D24" s="494"/>
      <c r="E24" s="494"/>
      <c r="F24" s="495"/>
      <c r="G24" s="180">
        <v>1</v>
      </c>
      <c r="H24" s="195">
        <v>1</v>
      </c>
      <c r="I24" s="195">
        <v>1</v>
      </c>
      <c r="J24" s="196">
        <f t="shared" si="0"/>
        <v>3</v>
      </c>
      <c r="K24" s="190" t="s">
        <v>147</v>
      </c>
    </row>
    <row r="25" spans="2:11" ht="15" customHeight="1">
      <c r="B25" s="115"/>
      <c r="C25" s="479" t="s">
        <v>249</v>
      </c>
      <c r="D25" s="492"/>
      <c r="E25" s="492"/>
      <c r="F25" s="493"/>
      <c r="G25" s="180"/>
      <c r="H25" s="195"/>
      <c r="I25" s="195"/>
      <c r="J25" s="196"/>
      <c r="K25" s="190"/>
    </row>
    <row r="26" spans="2:11" ht="15" customHeight="1">
      <c r="B26" s="115" t="s">
        <v>351</v>
      </c>
      <c r="C26" s="414" t="s">
        <v>250</v>
      </c>
      <c r="D26" s="477"/>
      <c r="E26" s="477"/>
      <c r="F26" s="478"/>
      <c r="G26" s="180">
        <v>1</v>
      </c>
      <c r="H26" s="195">
        <v>1</v>
      </c>
      <c r="I26" s="195">
        <v>1</v>
      </c>
      <c r="J26" s="196">
        <f t="shared" si="0"/>
        <v>3</v>
      </c>
      <c r="K26" s="190" t="s">
        <v>147</v>
      </c>
    </row>
    <row r="27" spans="2:11" ht="15" customHeight="1">
      <c r="B27" s="115"/>
      <c r="C27" s="479" t="s">
        <v>251</v>
      </c>
      <c r="D27" s="492"/>
      <c r="E27" s="492"/>
      <c r="F27" s="493"/>
      <c r="G27" s="180"/>
      <c r="H27" s="195"/>
      <c r="I27" s="195"/>
      <c r="J27" s="196"/>
      <c r="K27" s="190"/>
    </row>
    <row r="28" spans="2:11" ht="15" customHeight="1">
      <c r="B28" s="115" t="s">
        <v>352</v>
      </c>
      <c r="C28" s="414" t="s">
        <v>252</v>
      </c>
      <c r="D28" s="477"/>
      <c r="E28" s="477"/>
      <c r="F28" s="478"/>
      <c r="G28" s="180">
        <v>1</v>
      </c>
      <c r="H28" s="195">
        <v>1</v>
      </c>
      <c r="I28" s="195">
        <v>1</v>
      </c>
      <c r="J28" s="196">
        <f t="shared" si="0"/>
        <v>3</v>
      </c>
      <c r="K28" s="190" t="s">
        <v>147</v>
      </c>
    </row>
    <row r="29" spans="2:11" ht="15" customHeight="1">
      <c r="B29" s="115"/>
      <c r="C29" s="479" t="s">
        <v>253</v>
      </c>
      <c r="D29" s="492"/>
      <c r="E29" s="492"/>
      <c r="F29" s="493"/>
      <c r="G29" s="180"/>
      <c r="H29" s="195"/>
      <c r="I29" s="195"/>
      <c r="J29" s="196"/>
      <c r="K29" s="190"/>
    </row>
    <row r="30" spans="2:11" ht="15" customHeight="1">
      <c r="B30" s="115" t="s">
        <v>353</v>
      </c>
      <c r="C30" s="414" t="s">
        <v>262</v>
      </c>
      <c r="D30" s="477"/>
      <c r="E30" s="477"/>
      <c r="F30" s="478"/>
      <c r="G30" s="180">
        <v>1</v>
      </c>
      <c r="H30" s="195">
        <v>1</v>
      </c>
      <c r="I30" s="195">
        <v>1</v>
      </c>
      <c r="J30" s="196">
        <f t="shared" si="0"/>
        <v>3</v>
      </c>
      <c r="K30" s="190" t="s">
        <v>147</v>
      </c>
    </row>
    <row r="31" spans="2:11" ht="15" customHeight="1">
      <c r="B31" s="191"/>
      <c r="C31" s="414"/>
      <c r="D31" s="477"/>
      <c r="E31" s="477"/>
      <c r="F31" s="478"/>
      <c r="G31" s="112"/>
      <c r="H31" s="192"/>
      <c r="I31" s="112"/>
      <c r="J31" s="196"/>
      <c r="K31" s="190"/>
    </row>
    <row r="32" spans="2:11" ht="18" customHeight="1">
      <c r="B32" s="191"/>
      <c r="C32" s="454" t="s">
        <v>241</v>
      </c>
      <c r="D32" s="489"/>
      <c r="E32" s="489"/>
      <c r="F32" s="490"/>
      <c r="G32" s="112"/>
      <c r="H32" s="192"/>
      <c r="I32" s="112"/>
      <c r="J32" s="196"/>
      <c r="K32" s="190"/>
    </row>
    <row r="33" spans="2:11" ht="25.5" customHeight="1">
      <c r="B33" s="191"/>
      <c r="C33" s="479" t="s">
        <v>261</v>
      </c>
      <c r="D33" s="487"/>
      <c r="E33" s="487"/>
      <c r="F33" s="488"/>
      <c r="G33" s="112"/>
      <c r="H33" s="192"/>
      <c r="I33" s="112"/>
      <c r="J33" s="196"/>
      <c r="K33" s="190"/>
    </row>
    <row r="34" spans="2:11" ht="15" customHeight="1">
      <c r="B34" s="191" t="s">
        <v>354</v>
      </c>
      <c r="C34" s="491" t="s">
        <v>256</v>
      </c>
      <c r="D34" s="475"/>
      <c r="E34" s="475"/>
      <c r="F34" s="476"/>
      <c r="G34" s="112"/>
      <c r="H34" s="192">
        <v>1.1</v>
      </c>
      <c r="I34" s="112"/>
      <c r="J34" s="196">
        <f t="shared" si="0"/>
        <v>1.1</v>
      </c>
      <c r="K34" s="190" t="s">
        <v>53</v>
      </c>
    </row>
    <row r="35" spans="2:11" ht="15" customHeight="1">
      <c r="B35" s="191" t="s">
        <v>355</v>
      </c>
      <c r="C35" s="414" t="s">
        <v>257</v>
      </c>
      <c r="D35" s="475"/>
      <c r="E35" s="475"/>
      <c r="F35" s="476"/>
      <c r="G35" s="112"/>
      <c r="H35" s="192">
        <v>1.5</v>
      </c>
      <c r="I35" s="112">
        <v>0.7</v>
      </c>
      <c r="J35" s="196">
        <f t="shared" si="0"/>
        <v>2.2</v>
      </c>
      <c r="K35" s="190" t="s">
        <v>53</v>
      </c>
    </row>
    <row r="36" spans="2:13" ht="15" customHeight="1">
      <c r="B36" s="191" t="s">
        <v>356</v>
      </c>
      <c r="C36" s="491" t="s">
        <v>258</v>
      </c>
      <c r="D36" s="475"/>
      <c r="E36" s="475"/>
      <c r="F36" s="476"/>
      <c r="G36" s="112">
        <v>0.75</v>
      </c>
      <c r="H36" s="192">
        <v>1</v>
      </c>
      <c r="I36" s="112">
        <v>1.7</v>
      </c>
      <c r="J36" s="196">
        <f t="shared" si="0"/>
        <v>3.45</v>
      </c>
      <c r="K36" s="190" t="s">
        <v>53</v>
      </c>
      <c r="M36" s="230"/>
    </row>
    <row r="37" spans="2:11" ht="15" customHeight="1">
      <c r="B37" s="191"/>
      <c r="C37" s="485" t="s">
        <v>259</v>
      </c>
      <c r="D37" s="485"/>
      <c r="E37" s="485"/>
      <c r="F37" s="486"/>
      <c r="G37" s="193"/>
      <c r="H37" s="192"/>
      <c r="I37" s="193"/>
      <c r="J37" s="196"/>
      <c r="K37" s="190"/>
    </row>
    <row r="38" spans="2:11" ht="15" customHeight="1">
      <c r="B38" s="191" t="s">
        <v>357</v>
      </c>
      <c r="C38" s="414" t="s">
        <v>257</v>
      </c>
      <c r="D38" s="475"/>
      <c r="E38" s="475"/>
      <c r="F38" s="476"/>
      <c r="G38" s="193"/>
      <c r="H38" s="192">
        <v>4</v>
      </c>
      <c r="I38" s="193">
        <v>1</v>
      </c>
      <c r="J38" s="196">
        <f t="shared" si="0"/>
        <v>5</v>
      </c>
      <c r="K38" s="190" t="s">
        <v>147</v>
      </c>
    </row>
    <row r="39" spans="2:11" ht="15" customHeight="1">
      <c r="B39" s="191" t="s">
        <v>358</v>
      </c>
      <c r="C39" s="414" t="s">
        <v>258</v>
      </c>
      <c r="D39" s="477"/>
      <c r="E39" s="477"/>
      <c r="F39" s="478"/>
      <c r="G39" s="112">
        <v>1</v>
      </c>
      <c r="H39" s="192"/>
      <c r="I39" s="112">
        <v>2</v>
      </c>
      <c r="J39" s="196">
        <f t="shared" si="0"/>
        <v>3</v>
      </c>
      <c r="K39" s="190" t="s">
        <v>147</v>
      </c>
    </row>
    <row r="40" spans="2:11" ht="43.5" customHeight="1">
      <c r="B40" s="191"/>
      <c r="C40" s="479" t="s">
        <v>263</v>
      </c>
      <c r="D40" s="480"/>
      <c r="E40" s="480"/>
      <c r="F40" s="481"/>
      <c r="G40" s="112"/>
      <c r="H40" s="192">
        <v>1</v>
      </c>
      <c r="I40" s="112">
        <v>1</v>
      </c>
      <c r="J40" s="196">
        <f t="shared" si="0"/>
        <v>2</v>
      </c>
      <c r="K40" s="190" t="s">
        <v>147</v>
      </c>
    </row>
    <row r="41" spans="2:11" ht="30" customHeight="1">
      <c r="B41" s="191" t="s">
        <v>359</v>
      </c>
      <c r="C41" s="482" t="s">
        <v>264</v>
      </c>
      <c r="D41" s="483"/>
      <c r="E41" s="483"/>
      <c r="F41" s="484"/>
      <c r="G41" s="112"/>
      <c r="H41" s="192">
        <v>2</v>
      </c>
      <c r="I41" s="112">
        <v>1</v>
      </c>
      <c r="J41" s="196">
        <f t="shared" si="0"/>
        <v>3</v>
      </c>
      <c r="K41" s="190" t="s">
        <v>147</v>
      </c>
    </row>
    <row r="42" spans="2:11" ht="15" customHeight="1">
      <c r="B42" s="194"/>
      <c r="C42" s="465"/>
      <c r="D42" s="466"/>
      <c r="E42" s="466"/>
      <c r="F42" s="467"/>
      <c r="G42" s="112"/>
      <c r="H42" s="192"/>
      <c r="I42" s="112"/>
      <c r="J42" s="179"/>
      <c r="K42" s="190"/>
    </row>
    <row r="44" ht="12">
      <c r="C44" s="182" t="s">
        <v>267</v>
      </c>
    </row>
  </sheetData>
  <sheetProtection/>
  <mergeCells count="37">
    <mergeCell ref="C29:F29"/>
    <mergeCell ref="C17:F17"/>
    <mergeCell ref="C10:F10"/>
    <mergeCell ref="C11:F11"/>
    <mergeCell ref="C12:F12"/>
    <mergeCell ref="C13:F13"/>
    <mergeCell ref="C14:F14"/>
    <mergeCell ref="C15:F15"/>
    <mergeCell ref="C20:F20"/>
    <mergeCell ref="C21:F21"/>
    <mergeCell ref="C22:F22"/>
    <mergeCell ref="B2:J2"/>
    <mergeCell ref="B3:J3"/>
    <mergeCell ref="C8:F8"/>
    <mergeCell ref="C9:F9"/>
    <mergeCell ref="C16:F16"/>
    <mergeCell ref="C37:F37"/>
    <mergeCell ref="C18:F18"/>
    <mergeCell ref="C31:F31"/>
    <mergeCell ref="C32:F32"/>
    <mergeCell ref="C19:F19"/>
    <mergeCell ref="C33:F33"/>
    <mergeCell ref="C34:F34"/>
    <mergeCell ref="C35:F35"/>
    <mergeCell ref="C36:F36"/>
    <mergeCell ref="C25:F25"/>
    <mergeCell ref="C26:F26"/>
    <mergeCell ref="C30:F30"/>
    <mergeCell ref="C23:F23"/>
    <mergeCell ref="C24:F24"/>
    <mergeCell ref="C27:F27"/>
    <mergeCell ref="C28:F28"/>
    <mergeCell ref="C38:F38"/>
    <mergeCell ref="C39:F39"/>
    <mergeCell ref="C40:F40"/>
    <mergeCell ref="C41:F41"/>
    <mergeCell ref="C42:F4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  <headerFooter>
    <oddFooter>&amp;L&amp;P/&amp;N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45"/>
  <sheetViews>
    <sheetView view="pageBreakPreview" zoomScale="60" zoomScalePageLayoutView="0" workbookViewId="0" topLeftCell="A1">
      <pane xSplit="8" ySplit="10" topLeftCell="AN3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Q38" sqref="AQ38"/>
    </sheetView>
  </sheetViews>
  <sheetFormatPr defaultColWidth="9.140625" defaultRowHeight="15"/>
  <cols>
    <col min="1" max="1" width="9.140625" style="123" customWidth="1"/>
    <col min="2" max="2" width="9.140625" style="296" customWidth="1"/>
    <col min="3" max="16" width="9.140625" style="123" customWidth="1"/>
    <col min="17" max="17" width="10.8515625" style="123" customWidth="1"/>
    <col min="18" max="18" width="9.140625" style="123" customWidth="1"/>
    <col min="19" max="19" width="10.8515625" style="123" customWidth="1"/>
    <col min="20" max="20" width="5.7109375" style="123" customWidth="1"/>
    <col min="21" max="31" width="9.140625" style="123" customWidth="1"/>
    <col min="32" max="32" width="5.7109375" style="123" customWidth="1"/>
    <col min="33" max="33" width="7.8515625" style="123" customWidth="1"/>
    <col min="34" max="34" width="10.140625" style="123" customWidth="1"/>
    <col min="35" max="35" width="9.140625" style="123" customWidth="1"/>
    <col min="36" max="36" width="7.7109375" style="123" customWidth="1"/>
    <col min="37" max="37" width="8.00390625" style="123" customWidth="1"/>
    <col min="38" max="38" width="7.8515625" style="123" customWidth="1"/>
    <col min="39" max="40" width="9.140625" style="123" customWidth="1"/>
    <col min="41" max="41" width="5.7109375" style="124" customWidth="1"/>
    <col min="42" max="43" width="14.00390625" style="123" bestFit="1" customWidth="1"/>
    <col min="44" max="44" width="11.8515625" style="123" bestFit="1" customWidth="1"/>
    <col min="45" max="45" width="16.140625" style="123" bestFit="1" customWidth="1"/>
    <col min="46" max="46" width="9.140625" style="123" customWidth="1"/>
    <col min="47" max="47" width="9.28125" style="123" bestFit="1" customWidth="1"/>
    <col min="48" max="48" width="9.140625" style="123" customWidth="1"/>
    <col min="49" max="49" width="14.00390625" style="123" bestFit="1" customWidth="1"/>
    <col min="50" max="16384" width="9.140625" style="123" customWidth="1"/>
  </cols>
  <sheetData>
    <row r="1" spans="2:41" s="323" customFormat="1" ht="18.75">
      <c r="B1" s="322"/>
      <c r="AO1" s="324"/>
    </row>
    <row r="2" spans="2:41" s="323" customFormat="1" ht="18.75">
      <c r="B2" s="322"/>
      <c r="C2" s="325"/>
      <c r="D2" s="325"/>
      <c r="E2" s="325"/>
      <c r="F2" s="325"/>
      <c r="G2" s="325"/>
      <c r="H2" s="322"/>
      <c r="AO2" s="324"/>
    </row>
    <row r="3" spans="2:45" s="323" customFormat="1" ht="18.75">
      <c r="B3" s="322"/>
      <c r="C3" s="516" t="s">
        <v>269</v>
      </c>
      <c r="D3" s="517"/>
      <c r="E3" s="517"/>
      <c r="F3" s="517"/>
      <c r="G3" s="517"/>
      <c r="H3" s="517"/>
      <c r="I3" s="517"/>
      <c r="J3" s="518"/>
      <c r="K3" s="518"/>
      <c r="L3" s="518"/>
      <c r="M3" s="518"/>
      <c r="O3" s="326" t="s">
        <v>174</v>
      </c>
      <c r="P3" s="327" t="s">
        <v>175</v>
      </c>
      <c r="Q3" s="327" t="s">
        <v>176</v>
      </c>
      <c r="Y3" s="373"/>
      <c r="Z3" s="374"/>
      <c r="AA3" s="374"/>
      <c r="AO3" s="324"/>
      <c r="AQ3" s="373"/>
      <c r="AR3" s="374"/>
      <c r="AS3" s="374"/>
    </row>
    <row r="4" spans="2:45" s="323" customFormat="1" ht="18.75">
      <c r="B4" s="322"/>
      <c r="C4" s="328" t="s">
        <v>0</v>
      </c>
      <c r="D4" s="329"/>
      <c r="E4" s="329"/>
      <c r="F4" s="329"/>
      <c r="G4" s="329"/>
      <c r="H4" s="329"/>
      <c r="I4" s="329"/>
      <c r="J4" s="330"/>
      <c r="O4" s="326"/>
      <c r="P4" s="327"/>
      <c r="Q4" s="327"/>
      <c r="Y4" s="373"/>
      <c r="Z4" s="374"/>
      <c r="AA4" s="374"/>
      <c r="AO4" s="324"/>
      <c r="AQ4" s="373"/>
      <c r="AR4" s="374"/>
      <c r="AS4" s="374"/>
    </row>
    <row r="5" spans="2:41" s="323" customFormat="1" ht="18.75">
      <c r="B5" s="322"/>
      <c r="O5" s="331"/>
      <c r="P5" s="332"/>
      <c r="AO5" s="324"/>
    </row>
    <row r="6" spans="2:41" s="323" customFormat="1" ht="18.75">
      <c r="B6" s="322"/>
      <c r="C6" s="325" t="s">
        <v>419</v>
      </c>
      <c r="D6" s="325"/>
      <c r="E6" s="325"/>
      <c r="F6" s="325"/>
      <c r="G6" s="325"/>
      <c r="H6" s="322"/>
      <c r="L6" s="333"/>
      <c r="AO6" s="324"/>
    </row>
    <row r="7" spans="2:41" s="323" customFormat="1" ht="18.75">
      <c r="B7" s="322"/>
      <c r="C7" s="325"/>
      <c r="D7" s="325"/>
      <c r="E7" s="325"/>
      <c r="F7" s="325"/>
      <c r="G7" s="325"/>
      <c r="H7" s="322"/>
      <c r="L7" s="333"/>
      <c r="AO7" s="324"/>
    </row>
    <row r="8" spans="2:46" s="323" customFormat="1" ht="18.75">
      <c r="B8" s="322"/>
      <c r="H8" s="201"/>
      <c r="I8" s="508" t="s">
        <v>177</v>
      </c>
      <c r="J8" s="509"/>
      <c r="K8" s="509"/>
      <c r="L8" s="509"/>
      <c r="M8" s="509"/>
      <c r="N8" s="509"/>
      <c r="O8" s="509"/>
      <c r="P8" s="509"/>
      <c r="Q8" s="509"/>
      <c r="R8" s="509"/>
      <c r="S8" s="510"/>
      <c r="U8" s="508" t="s">
        <v>178</v>
      </c>
      <c r="V8" s="519"/>
      <c r="W8" s="519"/>
      <c r="X8" s="519"/>
      <c r="Y8" s="519"/>
      <c r="Z8" s="519"/>
      <c r="AA8" s="519"/>
      <c r="AB8" s="519"/>
      <c r="AC8" s="519"/>
      <c r="AD8" s="519"/>
      <c r="AE8" s="510"/>
      <c r="AG8" s="508" t="s">
        <v>179</v>
      </c>
      <c r="AH8" s="519"/>
      <c r="AI8" s="519"/>
      <c r="AJ8" s="519"/>
      <c r="AK8" s="519"/>
      <c r="AL8" s="519"/>
      <c r="AM8" s="519"/>
      <c r="AN8" s="520"/>
      <c r="AO8" s="324"/>
      <c r="AP8" s="508" t="s">
        <v>180</v>
      </c>
      <c r="AQ8" s="513"/>
      <c r="AR8" s="513"/>
      <c r="AS8" s="513"/>
      <c r="AT8" s="514"/>
    </row>
    <row r="9" spans="2:41" s="323" customFormat="1" ht="18.75">
      <c r="B9" s="322"/>
      <c r="AO9" s="324"/>
    </row>
    <row r="10" spans="2:46" ht="87.75">
      <c r="B10" s="295" t="s">
        <v>310</v>
      </c>
      <c r="C10" s="125"/>
      <c r="D10" s="126"/>
      <c r="E10" s="126"/>
      <c r="F10" s="126"/>
      <c r="G10" s="127"/>
      <c r="H10" s="128" t="s">
        <v>4</v>
      </c>
      <c r="I10" s="320" t="s">
        <v>121</v>
      </c>
      <c r="J10" s="320" t="s">
        <v>122</v>
      </c>
      <c r="K10" s="320" t="s">
        <v>282</v>
      </c>
      <c r="L10" s="320" t="s">
        <v>123</v>
      </c>
      <c r="M10" s="320" t="s">
        <v>125</v>
      </c>
      <c r="N10" s="320" t="s">
        <v>126</v>
      </c>
      <c r="O10" s="320" t="s">
        <v>127</v>
      </c>
      <c r="P10" s="320" t="s">
        <v>128</v>
      </c>
      <c r="Q10" s="320" t="s">
        <v>130</v>
      </c>
      <c r="R10" s="320" t="s">
        <v>181</v>
      </c>
      <c r="S10" s="130" t="s">
        <v>14</v>
      </c>
      <c r="U10" s="320" t="s">
        <v>5</v>
      </c>
      <c r="V10" s="320" t="s">
        <v>6</v>
      </c>
      <c r="W10" s="320" t="s">
        <v>7</v>
      </c>
      <c r="X10" s="320" t="s">
        <v>8</v>
      </c>
      <c r="Y10" s="320" t="s">
        <v>277</v>
      </c>
      <c r="Z10" s="320" t="s">
        <v>9</v>
      </c>
      <c r="AA10" s="320" t="s">
        <v>10</v>
      </c>
      <c r="AB10" s="320" t="s">
        <v>11</v>
      </c>
      <c r="AC10" s="320" t="s">
        <v>12</v>
      </c>
      <c r="AD10" s="320" t="s">
        <v>13</v>
      </c>
      <c r="AE10" s="130" t="s">
        <v>14</v>
      </c>
      <c r="AG10" s="321" t="s">
        <v>7</v>
      </c>
      <c r="AH10" s="321" t="s">
        <v>8</v>
      </c>
      <c r="AI10" s="321" t="s">
        <v>149</v>
      </c>
      <c r="AJ10" s="321" t="s">
        <v>152</v>
      </c>
      <c r="AK10" s="321" t="s">
        <v>153</v>
      </c>
      <c r="AL10" s="321" t="s">
        <v>154</v>
      </c>
      <c r="AM10" s="321" t="s">
        <v>155</v>
      </c>
      <c r="AN10" s="130" t="s">
        <v>14</v>
      </c>
      <c r="AO10" s="131"/>
      <c r="AP10" s="129" t="s">
        <v>182</v>
      </c>
      <c r="AQ10" s="129" t="s">
        <v>183</v>
      </c>
      <c r="AR10" s="132" t="s">
        <v>184</v>
      </c>
      <c r="AS10" s="133" t="s">
        <v>185</v>
      </c>
      <c r="AT10" s="61" t="s">
        <v>4</v>
      </c>
    </row>
    <row r="11" spans="2:46" s="323" customFormat="1" ht="50.25" customHeight="1">
      <c r="B11" s="322" t="s">
        <v>311</v>
      </c>
      <c r="C11" s="334" t="s">
        <v>186</v>
      </c>
      <c r="D11" s="335"/>
      <c r="E11" s="335"/>
      <c r="F11" s="335"/>
      <c r="G11" s="336"/>
      <c r="H11" s="337" t="s">
        <v>47</v>
      </c>
      <c r="I11" s="338"/>
      <c r="J11" s="338"/>
      <c r="K11" s="339">
        <v>1</v>
      </c>
      <c r="L11" s="338"/>
      <c r="M11" s="338"/>
      <c r="N11" s="338"/>
      <c r="O11" s="338"/>
      <c r="P11" s="338"/>
      <c r="Q11" s="338"/>
      <c r="R11" s="338"/>
      <c r="S11" s="340">
        <f>SUM(I11:R11)</f>
        <v>1</v>
      </c>
      <c r="U11" s="338"/>
      <c r="V11" s="338"/>
      <c r="W11" s="338"/>
      <c r="X11" s="338"/>
      <c r="Y11" s="339">
        <v>1</v>
      </c>
      <c r="Z11" s="338"/>
      <c r="AA11" s="339">
        <v>1</v>
      </c>
      <c r="AB11" s="338"/>
      <c r="AC11" s="338"/>
      <c r="AD11" s="338"/>
      <c r="AE11" s="340">
        <f>SUM(U11:AD11)</f>
        <v>2</v>
      </c>
      <c r="AG11" s="338"/>
      <c r="AH11" s="338"/>
      <c r="AI11" s="339">
        <v>1</v>
      </c>
      <c r="AJ11" s="338"/>
      <c r="AK11" s="339">
        <v>1</v>
      </c>
      <c r="AL11" s="338"/>
      <c r="AM11" s="338"/>
      <c r="AN11" s="340">
        <f>SUM(AG11:AM11)</f>
        <v>2</v>
      </c>
      <c r="AO11" s="341"/>
      <c r="AP11" s="338">
        <f>S11+AE11+AN11</f>
        <v>5</v>
      </c>
      <c r="AQ11" s="338"/>
      <c r="AR11" s="338"/>
      <c r="AS11" s="338"/>
      <c r="AT11" s="337" t="s">
        <v>47</v>
      </c>
    </row>
    <row r="12" spans="2:46" s="323" customFormat="1" ht="50.25" customHeight="1">
      <c r="B12" s="322" t="s">
        <v>311</v>
      </c>
      <c r="C12" s="342"/>
      <c r="D12" s="515" t="s">
        <v>187</v>
      </c>
      <c r="E12" s="502"/>
      <c r="F12" s="502"/>
      <c r="G12" s="503"/>
      <c r="H12" s="337" t="s">
        <v>47</v>
      </c>
      <c r="I12" s="338"/>
      <c r="J12" s="338"/>
      <c r="K12" s="339">
        <v>1</v>
      </c>
      <c r="L12" s="338"/>
      <c r="M12" s="338"/>
      <c r="N12" s="338"/>
      <c r="O12" s="338"/>
      <c r="P12" s="338"/>
      <c r="Q12" s="338"/>
      <c r="R12" s="338"/>
      <c r="S12" s="340">
        <f aca="true" t="shared" si="0" ref="S12:S18">SUM(I12:R12)</f>
        <v>1</v>
      </c>
      <c r="U12" s="338"/>
      <c r="V12" s="338"/>
      <c r="W12" s="338"/>
      <c r="X12" s="338"/>
      <c r="Y12" s="339">
        <v>1</v>
      </c>
      <c r="Z12" s="338"/>
      <c r="AA12" s="339">
        <v>1</v>
      </c>
      <c r="AB12" s="338"/>
      <c r="AC12" s="338"/>
      <c r="AD12" s="338"/>
      <c r="AE12" s="340">
        <f aca="true" t="shared" si="1" ref="AE12:AE18">SUM(U12:AD12)</f>
        <v>2</v>
      </c>
      <c r="AG12" s="338"/>
      <c r="AH12" s="338"/>
      <c r="AI12" s="339">
        <v>1</v>
      </c>
      <c r="AJ12" s="338"/>
      <c r="AK12" s="339">
        <v>1</v>
      </c>
      <c r="AL12" s="338"/>
      <c r="AM12" s="338"/>
      <c r="AN12" s="340">
        <f aca="true" t="shared" si="2" ref="AN12:AN18">SUM(AG12:AM12)</f>
        <v>2</v>
      </c>
      <c r="AO12" s="341"/>
      <c r="AP12" s="338">
        <f>S12+AE12+AN12</f>
        <v>5</v>
      </c>
      <c r="AQ12" s="338"/>
      <c r="AR12" s="338"/>
      <c r="AS12" s="338"/>
      <c r="AT12" s="337" t="s">
        <v>47</v>
      </c>
    </row>
    <row r="13" spans="2:46" s="323" customFormat="1" ht="50.25" customHeight="1" thickBot="1">
      <c r="B13" s="322" t="s">
        <v>312</v>
      </c>
      <c r="C13" s="342"/>
      <c r="D13" s="343" t="s">
        <v>188</v>
      </c>
      <c r="E13" s="335"/>
      <c r="F13" s="335"/>
      <c r="G13" s="336"/>
      <c r="H13" s="337" t="s">
        <v>47</v>
      </c>
      <c r="I13" s="338"/>
      <c r="J13" s="338"/>
      <c r="K13" s="339">
        <v>2</v>
      </c>
      <c r="L13" s="338"/>
      <c r="M13" s="338"/>
      <c r="N13" s="338"/>
      <c r="O13" s="338"/>
      <c r="P13" s="338"/>
      <c r="Q13" s="338"/>
      <c r="R13" s="338"/>
      <c r="S13" s="340">
        <f t="shared" si="0"/>
        <v>2</v>
      </c>
      <c r="U13" s="338"/>
      <c r="V13" s="338"/>
      <c r="W13" s="338"/>
      <c r="X13" s="338"/>
      <c r="Y13" s="344"/>
      <c r="Z13" s="344"/>
      <c r="AA13" s="338"/>
      <c r="AB13" s="338"/>
      <c r="AC13" s="338"/>
      <c r="AD13" s="338"/>
      <c r="AE13" s="340">
        <f t="shared" si="1"/>
        <v>0</v>
      </c>
      <c r="AG13" s="338"/>
      <c r="AH13" s="345"/>
      <c r="AI13" s="338"/>
      <c r="AJ13" s="338"/>
      <c r="AK13" s="344"/>
      <c r="AL13" s="344"/>
      <c r="AM13" s="338"/>
      <c r="AN13" s="340">
        <f t="shared" si="2"/>
        <v>0</v>
      </c>
      <c r="AO13" s="341"/>
      <c r="AP13" s="338"/>
      <c r="AQ13" s="338">
        <f>S13+AE13+AN13</f>
        <v>2</v>
      </c>
      <c r="AR13" s="338"/>
      <c r="AS13" s="338"/>
      <c r="AT13" s="337" t="s">
        <v>47</v>
      </c>
    </row>
    <row r="14" spans="2:46" s="323" customFormat="1" ht="50.25" customHeight="1" thickBot="1">
      <c r="B14" s="322" t="s">
        <v>311</v>
      </c>
      <c r="C14" s="334" t="s">
        <v>189</v>
      </c>
      <c r="D14" s="335"/>
      <c r="E14" s="335"/>
      <c r="F14" s="335"/>
      <c r="G14" s="336"/>
      <c r="H14" s="337" t="s">
        <v>47</v>
      </c>
      <c r="I14" s="338"/>
      <c r="J14" s="338"/>
      <c r="K14" s="339">
        <v>1</v>
      </c>
      <c r="L14" s="338"/>
      <c r="M14" s="339">
        <v>1</v>
      </c>
      <c r="N14" s="338"/>
      <c r="O14" s="339">
        <v>1</v>
      </c>
      <c r="P14" s="339">
        <v>1</v>
      </c>
      <c r="Q14" s="338"/>
      <c r="R14" s="338"/>
      <c r="S14" s="340">
        <f t="shared" si="0"/>
        <v>4</v>
      </c>
      <c r="U14" s="338"/>
      <c r="V14" s="339">
        <v>1</v>
      </c>
      <c r="W14" s="339">
        <v>1</v>
      </c>
      <c r="X14" s="346">
        <v>1</v>
      </c>
      <c r="Y14" s="347">
        <v>1</v>
      </c>
      <c r="Z14" s="348" t="s">
        <v>190</v>
      </c>
      <c r="AA14" s="349">
        <v>1</v>
      </c>
      <c r="AB14" s="338"/>
      <c r="AC14" s="338"/>
      <c r="AD14" s="338"/>
      <c r="AE14" s="340">
        <f t="shared" si="1"/>
        <v>5</v>
      </c>
      <c r="AG14" s="339">
        <v>1</v>
      </c>
      <c r="AH14" s="339">
        <v>1</v>
      </c>
      <c r="AI14" s="339">
        <v>2</v>
      </c>
      <c r="AJ14" s="350"/>
      <c r="AK14" s="339">
        <v>1</v>
      </c>
      <c r="AL14" s="351"/>
      <c r="AM14" s="351"/>
      <c r="AN14" s="340">
        <f t="shared" si="2"/>
        <v>5</v>
      </c>
      <c r="AO14" s="341"/>
      <c r="AP14" s="338">
        <f>S14+AE14+AN14</f>
        <v>14</v>
      </c>
      <c r="AQ14" s="338"/>
      <c r="AR14" s="338"/>
      <c r="AS14" s="338"/>
      <c r="AT14" s="337" t="s">
        <v>47</v>
      </c>
    </row>
    <row r="15" spans="2:46" s="323" customFormat="1" ht="50.25" customHeight="1">
      <c r="B15" s="322"/>
      <c r="C15" s="334"/>
      <c r="D15" s="335" t="s">
        <v>140</v>
      </c>
      <c r="E15" s="335"/>
      <c r="F15" s="335"/>
      <c r="G15" s="336"/>
      <c r="H15" s="337" t="s">
        <v>47</v>
      </c>
      <c r="I15" s="338"/>
      <c r="J15" s="338"/>
      <c r="K15" s="339">
        <v>1</v>
      </c>
      <c r="L15" s="338"/>
      <c r="M15" s="339">
        <v>1</v>
      </c>
      <c r="N15" s="338"/>
      <c r="O15" s="339">
        <v>1</v>
      </c>
      <c r="P15" s="339">
        <v>1</v>
      </c>
      <c r="Q15" s="338"/>
      <c r="R15" s="338"/>
      <c r="S15" s="340">
        <f t="shared" si="0"/>
        <v>4</v>
      </c>
      <c r="U15" s="338"/>
      <c r="V15" s="339">
        <v>1</v>
      </c>
      <c r="W15" s="339">
        <v>1</v>
      </c>
      <c r="X15" s="339">
        <v>1</v>
      </c>
      <c r="Y15" s="352">
        <v>1</v>
      </c>
      <c r="Z15" s="353"/>
      <c r="AA15" s="339">
        <v>1</v>
      </c>
      <c r="AB15" s="338"/>
      <c r="AC15" s="338"/>
      <c r="AD15" s="338"/>
      <c r="AE15" s="340">
        <f t="shared" si="1"/>
        <v>5</v>
      </c>
      <c r="AG15" s="339">
        <v>1</v>
      </c>
      <c r="AH15" s="339">
        <v>1</v>
      </c>
      <c r="AI15" s="339">
        <v>2</v>
      </c>
      <c r="AJ15" s="338"/>
      <c r="AK15" s="339">
        <v>1</v>
      </c>
      <c r="AL15" s="353"/>
      <c r="AM15" s="338"/>
      <c r="AN15" s="340">
        <f t="shared" si="2"/>
        <v>5</v>
      </c>
      <c r="AO15" s="341"/>
      <c r="AP15" s="338"/>
      <c r="AQ15" s="338"/>
      <c r="AR15" s="338"/>
      <c r="AS15" s="338"/>
      <c r="AT15" s="337" t="s">
        <v>47</v>
      </c>
    </row>
    <row r="16" spans="2:46" s="323" customFormat="1" ht="50.25" customHeight="1">
      <c r="B16" s="322"/>
      <c r="C16" s="334"/>
      <c r="D16" s="335" t="s">
        <v>191</v>
      </c>
      <c r="E16" s="335"/>
      <c r="F16" s="335"/>
      <c r="G16" s="336"/>
      <c r="H16" s="337" t="s">
        <v>47</v>
      </c>
      <c r="I16" s="338"/>
      <c r="J16" s="338"/>
      <c r="K16" s="339">
        <v>1</v>
      </c>
      <c r="L16" s="338"/>
      <c r="M16" s="339">
        <v>1</v>
      </c>
      <c r="N16" s="338"/>
      <c r="O16" s="339">
        <v>1</v>
      </c>
      <c r="P16" s="339">
        <v>1</v>
      </c>
      <c r="Q16" s="338"/>
      <c r="R16" s="338"/>
      <c r="S16" s="340">
        <f t="shared" si="0"/>
        <v>4</v>
      </c>
      <c r="U16" s="338"/>
      <c r="V16" s="339">
        <v>1</v>
      </c>
      <c r="W16" s="339">
        <v>1</v>
      </c>
      <c r="X16" s="339">
        <v>1</v>
      </c>
      <c r="Y16" s="339">
        <v>1</v>
      </c>
      <c r="Z16" s="338"/>
      <c r="AA16" s="339">
        <v>1</v>
      </c>
      <c r="AB16" s="338"/>
      <c r="AC16" s="338"/>
      <c r="AD16" s="338"/>
      <c r="AE16" s="340">
        <f t="shared" si="1"/>
        <v>5</v>
      </c>
      <c r="AG16" s="339">
        <v>1</v>
      </c>
      <c r="AH16" s="339">
        <v>1</v>
      </c>
      <c r="AI16" s="339">
        <v>2</v>
      </c>
      <c r="AJ16" s="338"/>
      <c r="AK16" s="339">
        <v>1</v>
      </c>
      <c r="AL16" s="338"/>
      <c r="AM16" s="338"/>
      <c r="AN16" s="340">
        <f t="shared" si="2"/>
        <v>5</v>
      </c>
      <c r="AO16" s="341"/>
      <c r="AP16" s="338"/>
      <c r="AQ16" s="338"/>
      <c r="AR16" s="338"/>
      <c r="AS16" s="338"/>
      <c r="AT16" s="337" t="s">
        <v>47</v>
      </c>
    </row>
    <row r="17" spans="2:46" s="323" customFormat="1" ht="50.25" customHeight="1">
      <c r="B17" s="322"/>
      <c r="C17" s="334"/>
      <c r="D17" s="335" t="s">
        <v>141</v>
      </c>
      <c r="E17" s="335"/>
      <c r="F17" s="335"/>
      <c r="G17" s="336"/>
      <c r="H17" s="337" t="s">
        <v>47</v>
      </c>
      <c r="I17" s="338"/>
      <c r="J17" s="338"/>
      <c r="K17" s="339">
        <v>1</v>
      </c>
      <c r="L17" s="338"/>
      <c r="M17" s="339">
        <v>1</v>
      </c>
      <c r="N17" s="338"/>
      <c r="O17" s="339">
        <v>1</v>
      </c>
      <c r="P17" s="339">
        <v>1</v>
      </c>
      <c r="Q17" s="338"/>
      <c r="R17" s="338"/>
      <c r="S17" s="340">
        <f t="shared" si="0"/>
        <v>4</v>
      </c>
      <c r="U17" s="338"/>
      <c r="V17" s="339">
        <v>1</v>
      </c>
      <c r="W17" s="339">
        <v>1</v>
      </c>
      <c r="X17" s="339">
        <v>1</v>
      </c>
      <c r="Y17" s="339">
        <v>1</v>
      </c>
      <c r="Z17" s="338"/>
      <c r="AA17" s="339">
        <v>1</v>
      </c>
      <c r="AB17" s="338"/>
      <c r="AC17" s="338"/>
      <c r="AD17" s="338"/>
      <c r="AE17" s="340">
        <f t="shared" si="1"/>
        <v>5</v>
      </c>
      <c r="AG17" s="339">
        <v>1</v>
      </c>
      <c r="AH17" s="339">
        <v>1</v>
      </c>
      <c r="AI17" s="339">
        <v>2</v>
      </c>
      <c r="AJ17" s="338"/>
      <c r="AK17" s="339">
        <v>1</v>
      </c>
      <c r="AL17" s="338"/>
      <c r="AM17" s="338"/>
      <c r="AN17" s="340">
        <f t="shared" si="2"/>
        <v>5</v>
      </c>
      <c r="AO17" s="341"/>
      <c r="AP17" s="338"/>
      <c r="AQ17" s="338"/>
      <c r="AR17" s="338"/>
      <c r="AS17" s="338"/>
      <c r="AT17" s="337" t="s">
        <v>47</v>
      </c>
    </row>
    <row r="18" spans="2:46" s="323" customFormat="1" ht="50.25" customHeight="1">
      <c r="B18" s="322" t="s">
        <v>312</v>
      </c>
      <c r="C18" s="334"/>
      <c r="D18" s="335" t="s">
        <v>156</v>
      </c>
      <c r="E18" s="335"/>
      <c r="F18" s="335"/>
      <c r="G18" s="336"/>
      <c r="H18" s="337" t="s">
        <v>47</v>
      </c>
      <c r="I18" s="338"/>
      <c r="J18" s="338"/>
      <c r="K18" s="339">
        <v>1</v>
      </c>
      <c r="L18" s="338"/>
      <c r="M18" s="339">
        <v>1</v>
      </c>
      <c r="N18" s="338"/>
      <c r="O18" s="339">
        <v>1</v>
      </c>
      <c r="P18" s="339">
        <v>1</v>
      </c>
      <c r="Q18" s="338"/>
      <c r="R18" s="338"/>
      <c r="S18" s="340">
        <f t="shared" si="0"/>
        <v>4</v>
      </c>
      <c r="U18" s="338"/>
      <c r="V18" s="339">
        <v>1</v>
      </c>
      <c r="W18" s="339">
        <v>1</v>
      </c>
      <c r="X18" s="339">
        <v>1</v>
      </c>
      <c r="Y18" s="339">
        <v>1</v>
      </c>
      <c r="Z18" s="338"/>
      <c r="AA18" s="339">
        <v>1</v>
      </c>
      <c r="AB18" s="338"/>
      <c r="AC18" s="338"/>
      <c r="AD18" s="338"/>
      <c r="AE18" s="340">
        <f t="shared" si="1"/>
        <v>5</v>
      </c>
      <c r="AG18" s="339">
        <v>1</v>
      </c>
      <c r="AH18" s="339">
        <v>1</v>
      </c>
      <c r="AI18" s="339">
        <v>2</v>
      </c>
      <c r="AJ18" s="339"/>
      <c r="AK18" s="339">
        <v>1</v>
      </c>
      <c r="AL18" s="338"/>
      <c r="AM18" s="339"/>
      <c r="AN18" s="340">
        <f t="shared" si="2"/>
        <v>5</v>
      </c>
      <c r="AO18" s="341"/>
      <c r="AP18" s="338"/>
      <c r="AQ18" s="338">
        <f>S18+AE18+AN18</f>
        <v>14</v>
      </c>
      <c r="AR18" s="338"/>
      <c r="AS18" s="338"/>
      <c r="AT18" s="337" t="s">
        <v>47</v>
      </c>
    </row>
    <row r="19" spans="2:46" s="323" customFormat="1" ht="50.25" customHeight="1">
      <c r="B19" s="322"/>
      <c r="C19" s="334"/>
      <c r="D19" s="335"/>
      <c r="E19" s="335"/>
      <c r="F19" s="354" t="s">
        <v>192</v>
      </c>
      <c r="G19" s="336"/>
      <c r="H19" s="337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40"/>
      <c r="U19" s="338"/>
      <c r="V19" s="338" t="s">
        <v>193</v>
      </c>
      <c r="W19" s="338" t="s">
        <v>193</v>
      </c>
      <c r="X19" s="338" t="s">
        <v>193</v>
      </c>
      <c r="Y19" s="338" t="s">
        <v>193</v>
      </c>
      <c r="Z19" s="338"/>
      <c r="AA19" s="338" t="s">
        <v>193</v>
      </c>
      <c r="AB19" s="338"/>
      <c r="AC19" s="338"/>
      <c r="AD19" s="338"/>
      <c r="AE19" s="340"/>
      <c r="AG19" s="338" t="s">
        <v>193</v>
      </c>
      <c r="AH19" s="338" t="s">
        <v>193</v>
      </c>
      <c r="AI19" s="338" t="s">
        <v>193</v>
      </c>
      <c r="AJ19" s="338"/>
      <c r="AK19" s="338" t="s">
        <v>193</v>
      </c>
      <c r="AL19" s="338"/>
      <c r="AM19" s="339"/>
      <c r="AN19" s="340"/>
      <c r="AO19" s="341"/>
      <c r="AP19" s="338"/>
      <c r="AQ19" s="338"/>
      <c r="AR19" s="338"/>
      <c r="AS19" s="338"/>
      <c r="AT19" s="337"/>
    </row>
    <row r="20" spans="2:46" s="323" customFormat="1" ht="50.25" customHeight="1">
      <c r="B20" s="322" t="s">
        <v>312</v>
      </c>
      <c r="C20" s="334" t="s">
        <v>195</v>
      </c>
      <c r="D20" s="335"/>
      <c r="E20" s="335"/>
      <c r="F20" s="335"/>
      <c r="G20" s="336"/>
      <c r="H20" s="337" t="s">
        <v>47</v>
      </c>
      <c r="I20" s="339">
        <v>1</v>
      </c>
      <c r="J20" s="338"/>
      <c r="K20" s="338"/>
      <c r="L20" s="338"/>
      <c r="M20" s="338"/>
      <c r="N20" s="338"/>
      <c r="O20" s="338"/>
      <c r="P20" s="338"/>
      <c r="Q20" s="338"/>
      <c r="R20" s="338"/>
      <c r="S20" s="340">
        <f aca="true" t="shared" si="3" ref="S20:S36">SUM(I20:R20)</f>
        <v>1</v>
      </c>
      <c r="U20" s="338"/>
      <c r="V20" s="338"/>
      <c r="W20" s="338"/>
      <c r="X20" s="338"/>
      <c r="Y20" s="338">
        <v>1</v>
      </c>
      <c r="Z20" s="338"/>
      <c r="AA20" s="338"/>
      <c r="AB20" s="338"/>
      <c r="AC20" s="338"/>
      <c r="AD20" s="338"/>
      <c r="AE20" s="340">
        <f aca="true" t="shared" si="4" ref="AE20:AE36">SUM(U20:AD20)</f>
        <v>1</v>
      </c>
      <c r="AG20" s="338"/>
      <c r="AH20" s="338"/>
      <c r="AI20" s="338"/>
      <c r="AJ20" s="338"/>
      <c r="AK20" s="338"/>
      <c r="AL20" s="338"/>
      <c r="AM20" s="338"/>
      <c r="AN20" s="340">
        <f aca="true" t="shared" si="5" ref="AN20:AN36">SUM(AG20:AM20)</f>
        <v>0</v>
      </c>
      <c r="AO20" s="341"/>
      <c r="AP20" s="338"/>
      <c r="AQ20" s="338">
        <f>S20+AE20+AN20</f>
        <v>2</v>
      </c>
      <c r="AR20" s="338"/>
      <c r="AS20" s="338"/>
      <c r="AT20" s="337" t="s">
        <v>47</v>
      </c>
    </row>
    <row r="21" spans="2:46" s="323" customFormat="1" ht="50.25" customHeight="1">
      <c r="B21" s="322" t="s">
        <v>313</v>
      </c>
      <c r="C21" s="521" t="s">
        <v>196</v>
      </c>
      <c r="D21" s="522"/>
      <c r="E21" s="522"/>
      <c r="F21" s="522"/>
      <c r="G21" s="523"/>
      <c r="H21" s="355" t="s">
        <v>53</v>
      </c>
      <c r="I21" s="356">
        <v>1.3</v>
      </c>
      <c r="J21" s="356">
        <v>1.5</v>
      </c>
      <c r="K21" s="344"/>
      <c r="L21" s="344"/>
      <c r="M21" s="344"/>
      <c r="N21" s="344"/>
      <c r="O21" s="344"/>
      <c r="P21" s="344"/>
      <c r="Q21" s="344"/>
      <c r="R21" s="344"/>
      <c r="S21" s="340">
        <f t="shared" si="3"/>
        <v>2.8</v>
      </c>
      <c r="U21" s="344">
        <v>1.5</v>
      </c>
      <c r="V21" s="344"/>
      <c r="W21" s="344"/>
      <c r="X21" s="344"/>
      <c r="Y21" s="344"/>
      <c r="Z21" s="344"/>
      <c r="AA21" s="344"/>
      <c r="AB21" s="344"/>
      <c r="AC21" s="344"/>
      <c r="AD21" s="344"/>
      <c r="AE21" s="340">
        <f t="shared" si="4"/>
        <v>1.5</v>
      </c>
      <c r="AG21" s="344"/>
      <c r="AH21" s="344"/>
      <c r="AI21" s="344"/>
      <c r="AJ21" s="356">
        <v>1.5</v>
      </c>
      <c r="AK21" s="344"/>
      <c r="AL21" s="344"/>
      <c r="AM21" s="344"/>
      <c r="AN21" s="340">
        <f t="shared" si="5"/>
        <v>1.5</v>
      </c>
      <c r="AO21" s="357"/>
      <c r="AP21" s="338"/>
      <c r="AQ21" s="338"/>
      <c r="AR21" s="338">
        <f>S21+AE21+AN21</f>
        <v>5.8</v>
      </c>
      <c r="AS21" s="338"/>
      <c r="AT21" s="355" t="s">
        <v>53</v>
      </c>
    </row>
    <row r="22" spans="2:46" s="323" customFormat="1" ht="50.25" customHeight="1">
      <c r="B22" s="322"/>
      <c r="C22" s="358"/>
      <c r="D22" s="335" t="s">
        <v>140</v>
      </c>
      <c r="E22" s="335"/>
      <c r="F22" s="359"/>
      <c r="G22" s="360"/>
      <c r="H22" s="337" t="s">
        <v>47</v>
      </c>
      <c r="I22" s="339">
        <v>1</v>
      </c>
      <c r="J22" s="339">
        <v>1</v>
      </c>
      <c r="K22" s="344"/>
      <c r="L22" s="344"/>
      <c r="M22" s="344"/>
      <c r="N22" s="344"/>
      <c r="O22" s="344"/>
      <c r="P22" s="344"/>
      <c r="Q22" s="344"/>
      <c r="R22" s="344"/>
      <c r="S22" s="340">
        <f t="shared" si="3"/>
        <v>2</v>
      </c>
      <c r="U22" s="338">
        <v>1</v>
      </c>
      <c r="V22" s="338"/>
      <c r="W22" s="344"/>
      <c r="X22" s="344"/>
      <c r="Y22" s="344"/>
      <c r="Z22" s="344"/>
      <c r="AA22" s="344"/>
      <c r="AB22" s="344"/>
      <c r="AC22" s="344"/>
      <c r="AD22" s="344"/>
      <c r="AE22" s="340">
        <f t="shared" si="4"/>
        <v>1</v>
      </c>
      <c r="AG22" s="338"/>
      <c r="AH22" s="338"/>
      <c r="AI22" s="344"/>
      <c r="AJ22" s="356">
        <v>1</v>
      </c>
      <c r="AK22" s="344"/>
      <c r="AL22" s="344"/>
      <c r="AM22" s="344"/>
      <c r="AN22" s="340">
        <f t="shared" si="5"/>
        <v>1</v>
      </c>
      <c r="AO22" s="341"/>
      <c r="AP22" s="338"/>
      <c r="AQ22" s="338">
        <f>S22+AE22+AN22</f>
        <v>4</v>
      </c>
      <c r="AR22" s="338"/>
      <c r="AS22" s="338"/>
      <c r="AT22" s="337" t="s">
        <v>47</v>
      </c>
    </row>
    <row r="23" spans="2:46" s="323" customFormat="1" ht="50.25" customHeight="1">
      <c r="B23" s="322"/>
      <c r="C23" s="358"/>
      <c r="D23" s="335" t="s">
        <v>197</v>
      </c>
      <c r="E23" s="335"/>
      <c r="F23" s="359"/>
      <c r="G23" s="360"/>
      <c r="H23" s="337" t="s">
        <v>47</v>
      </c>
      <c r="I23" s="339">
        <v>1</v>
      </c>
      <c r="J23" s="339">
        <v>1</v>
      </c>
      <c r="K23" s="344"/>
      <c r="L23" s="344"/>
      <c r="M23" s="344"/>
      <c r="N23" s="344"/>
      <c r="O23" s="344"/>
      <c r="P23" s="344"/>
      <c r="Q23" s="344"/>
      <c r="R23" s="344"/>
      <c r="S23" s="340">
        <f t="shared" si="3"/>
        <v>2</v>
      </c>
      <c r="U23" s="338">
        <v>1</v>
      </c>
      <c r="V23" s="338"/>
      <c r="W23" s="344"/>
      <c r="X23" s="344"/>
      <c r="Y23" s="344"/>
      <c r="Z23" s="344"/>
      <c r="AA23" s="344"/>
      <c r="AB23" s="344"/>
      <c r="AC23" s="344"/>
      <c r="AD23" s="344"/>
      <c r="AE23" s="340">
        <f t="shared" si="4"/>
        <v>1</v>
      </c>
      <c r="AG23" s="338"/>
      <c r="AH23" s="338"/>
      <c r="AI23" s="344"/>
      <c r="AJ23" s="356">
        <v>1</v>
      </c>
      <c r="AK23" s="344"/>
      <c r="AL23" s="344"/>
      <c r="AM23" s="344"/>
      <c r="AN23" s="340">
        <f t="shared" si="5"/>
        <v>1</v>
      </c>
      <c r="AO23" s="341"/>
      <c r="AP23" s="338"/>
      <c r="AQ23" s="338">
        <f>S23+AE23+AN23</f>
        <v>4</v>
      </c>
      <c r="AR23" s="338"/>
      <c r="AS23" s="338"/>
      <c r="AT23" s="337" t="s">
        <v>47</v>
      </c>
    </row>
    <row r="24" spans="2:46" s="323" customFormat="1" ht="50.25" customHeight="1">
      <c r="B24" s="322"/>
      <c r="C24" s="358"/>
      <c r="D24" s="335" t="s">
        <v>141</v>
      </c>
      <c r="E24" s="335"/>
      <c r="F24" s="359"/>
      <c r="G24" s="360"/>
      <c r="H24" s="337" t="s">
        <v>47</v>
      </c>
      <c r="I24" s="339"/>
      <c r="J24" s="339"/>
      <c r="K24" s="344"/>
      <c r="L24" s="344"/>
      <c r="M24" s="344"/>
      <c r="N24" s="344"/>
      <c r="O24" s="344"/>
      <c r="P24" s="344"/>
      <c r="Q24" s="344"/>
      <c r="R24" s="344"/>
      <c r="S24" s="340">
        <f t="shared" si="3"/>
        <v>0</v>
      </c>
      <c r="U24" s="338"/>
      <c r="V24" s="338"/>
      <c r="W24" s="344"/>
      <c r="X24" s="344"/>
      <c r="Y24" s="344"/>
      <c r="Z24" s="344"/>
      <c r="AA24" s="344"/>
      <c r="AB24" s="344"/>
      <c r="AC24" s="344"/>
      <c r="AD24" s="344"/>
      <c r="AE24" s="340">
        <f t="shared" si="4"/>
        <v>0</v>
      </c>
      <c r="AG24" s="338"/>
      <c r="AH24" s="338"/>
      <c r="AI24" s="344"/>
      <c r="AJ24" s="356"/>
      <c r="AK24" s="344"/>
      <c r="AL24" s="344"/>
      <c r="AM24" s="344"/>
      <c r="AN24" s="340">
        <f t="shared" si="5"/>
        <v>0</v>
      </c>
      <c r="AO24" s="341"/>
      <c r="AP24" s="338"/>
      <c r="AQ24" s="338">
        <f>S24+AE24+AN24</f>
        <v>0</v>
      </c>
      <c r="AR24" s="338"/>
      <c r="AS24" s="338"/>
      <c r="AT24" s="337" t="s">
        <v>47</v>
      </c>
    </row>
    <row r="25" spans="2:46" s="323" customFormat="1" ht="50.25" customHeight="1">
      <c r="B25" s="322" t="s">
        <v>312</v>
      </c>
      <c r="C25" s="358"/>
      <c r="D25" s="335" t="s">
        <v>157</v>
      </c>
      <c r="E25" s="335"/>
      <c r="F25" s="359"/>
      <c r="G25" s="360"/>
      <c r="H25" s="337" t="s">
        <v>47</v>
      </c>
      <c r="I25" s="339">
        <v>1</v>
      </c>
      <c r="J25" s="339">
        <v>1</v>
      </c>
      <c r="K25" s="344"/>
      <c r="L25" s="344"/>
      <c r="M25" s="344"/>
      <c r="N25" s="344"/>
      <c r="O25" s="344"/>
      <c r="P25" s="344"/>
      <c r="Q25" s="344"/>
      <c r="R25" s="344"/>
      <c r="S25" s="340">
        <f t="shared" si="3"/>
        <v>2</v>
      </c>
      <c r="U25" s="338">
        <v>1</v>
      </c>
      <c r="V25" s="338"/>
      <c r="W25" s="344"/>
      <c r="X25" s="344"/>
      <c r="Y25" s="344"/>
      <c r="Z25" s="344"/>
      <c r="AA25" s="344"/>
      <c r="AB25" s="344"/>
      <c r="AC25" s="344"/>
      <c r="AD25" s="344"/>
      <c r="AE25" s="340">
        <f t="shared" si="4"/>
        <v>1</v>
      </c>
      <c r="AG25" s="339"/>
      <c r="AH25" s="338"/>
      <c r="AI25" s="344"/>
      <c r="AJ25" s="356">
        <v>1</v>
      </c>
      <c r="AK25" s="344"/>
      <c r="AL25" s="344"/>
      <c r="AM25" s="344"/>
      <c r="AN25" s="340">
        <f t="shared" si="5"/>
        <v>1</v>
      </c>
      <c r="AO25" s="341"/>
      <c r="AP25" s="338"/>
      <c r="AQ25" s="338">
        <f>S25+AE25+AN25</f>
        <v>4</v>
      </c>
      <c r="AR25" s="338"/>
      <c r="AS25" s="338"/>
      <c r="AT25" s="337" t="s">
        <v>47</v>
      </c>
    </row>
    <row r="26" spans="2:46" s="323" customFormat="1" ht="50.25" customHeight="1">
      <c r="B26" s="322"/>
      <c r="C26" s="358"/>
      <c r="D26" s="335"/>
      <c r="E26" s="335"/>
      <c r="F26" s="354" t="s">
        <v>192</v>
      </c>
      <c r="G26" s="336"/>
      <c r="H26" s="337"/>
      <c r="I26" s="338"/>
      <c r="J26" s="338"/>
      <c r="K26" s="344"/>
      <c r="L26" s="344"/>
      <c r="M26" s="344"/>
      <c r="N26" s="344"/>
      <c r="O26" s="344"/>
      <c r="P26" s="344"/>
      <c r="Q26" s="344"/>
      <c r="R26" s="344"/>
      <c r="S26" s="340"/>
      <c r="U26" s="338" t="s">
        <v>194</v>
      </c>
      <c r="V26" s="338"/>
      <c r="W26" s="344"/>
      <c r="X26" s="344"/>
      <c r="Y26" s="344"/>
      <c r="Z26" s="344"/>
      <c r="AA26" s="344"/>
      <c r="AB26" s="344"/>
      <c r="AC26" s="344"/>
      <c r="AD26" s="344"/>
      <c r="AE26" s="340"/>
      <c r="AG26" s="338" t="s">
        <v>284</v>
      </c>
      <c r="AH26" s="338"/>
      <c r="AI26" s="344"/>
      <c r="AJ26" s="344"/>
      <c r="AK26" s="344"/>
      <c r="AL26" s="344"/>
      <c r="AM26" s="344"/>
      <c r="AN26" s="340"/>
      <c r="AO26" s="341"/>
      <c r="AP26" s="338"/>
      <c r="AQ26" s="338"/>
      <c r="AR26" s="338"/>
      <c r="AS26" s="338"/>
      <c r="AT26" s="337"/>
    </row>
    <row r="27" spans="2:46" s="323" customFormat="1" ht="50.25" customHeight="1">
      <c r="B27" s="322" t="s">
        <v>312</v>
      </c>
      <c r="C27" s="504" t="s">
        <v>270</v>
      </c>
      <c r="D27" s="511"/>
      <c r="E27" s="511"/>
      <c r="F27" s="511"/>
      <c r="G27" s="512"/>
      <c r="H27" s="337"/>
      <c r="I27" s="338"/>
      <c r="J27" s="338"/>
      <c r="K27" s="344">
        <v>1</v>
      </c>
      <c r="L27" s="344"/>
      <c r="M27" s="344">
        <v>1</v>
      </c>
      <c r="N27" s="344"/>
      <c r="O27" s="344">
        <v>1</v>
      </c>
      <c r="P27" s="344"/>
      <c r="Q27" s="344"/>
      <c r="R27" s="344"/>
      <c r="S27" s="340">
        <f t="shared" si="3"/>
        <v>3</v>
      </c>
      <c r="U27" s="338"/>
      <c r="V27" s="338"/>
      <c r="W27" s="344"/>
      <c r="X27" s="344"/>
      <c r="Y27" s="344">
        <v>1</v>
      </c>
      <c r="Z27" s="344"/>
      <c r="AA27" s="344">
        <v>1</v>
      </c>
      <c r="AB27" s="344"/>
      <c r="AC27" s="344"/>
      <c r="AD27" s="344"/>
      <c r="AE27" s="340">
        <f t="shared" si="4"/>
        <v>2</v>
      </c>
      <c r="AG27" s="338"/>
      <c r="AH27" s="338"/>
      <c r="AI27" s="344"/>
      <c r="AJ27" s="344">
        <v>1</v>
      </c>
      <c r="AK27" s="344"/>
      <c r="AL27" s="344">
        <v>1</v>
      </c>
      <c r="AM27" s="344"/>
      <c r="AN27" s="340">
        <f t="shared" si="5"/>
        <v>2</v>
      </c>
      <c r="AO27" s="341"/>
      <c r="AP27" s="338"/>
      <c r="AQ27" s="338">
        <f>S27+AE27+AN27</f>
        <v>7</v>
      </c>
      <c r="AR27" s="338"/>
      <c r="AS27" s="338"/>
      <c r="AT27" s="337"/>
    </row>
    <row r="28" spans="2:46" s="323" customFormat="1" ht="50.25" customHeight="1">
      <c r="B28" s="322"/>
      <c r="C28" s="501" t="s">
        <v>198</v>
      </c>
      <c r="D28" s="502"/>
      <c r="E28" s="502"/>
      <c r="F28" s="502"/>
      <c r="G28" s="503"/>
      <c r="H28" s="337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40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40">
        <f t="shared" si="4"/>
        <v>0</v>
      </c>
      <c r="AG28" s="338"/>
      <c r="AH28" s="338"/>
      <c r="AI28" s="338"/>
      <c r="AJ28" s="338"/>
      <c r="AK28" s="338"/>
      <c r="AL28" s="338"/>
      <c r="AM28" s="338"/>
      <c r="AN28" s="340">
        <f t="shared" si="5"/>
        <v>0</v>
      </c>
      <c r="AO28" s="341"/>
      <c r="AP28" s="338"/>
      <c r="AQ28" s="338"/>
      <c r="AR28" s="338"/>
      <c r="AS28" s="338"/>
      <c r="AT28" s="337"/>
    </row>
    <row r="29" spans="2:47" s="323" customFormat="1" ht="50.25" customHeight="1">
      <c r="B29" s="322" t="s">
        <v>314</v>
      </c>
      <c r="C29" s="334" t="s">
        <v>199</v>
      </c>
      <c r="D29" s="335" t="s">
        <v>200</v>
      </c>
      <c r="E29" s="335"/>
      <c r="F29" s="325" t="s">
        <v>201</v>
      </c>
      <c r="G29" s="336"/>
      <c r="H29" s="337" t="s">
        <v>17</v>
      </c>
      <c r="I29" s="338"/>
      <c r="J29" s="338"/>
      <c r="K29" s="339">
        <v>1.26</v>
      </c>
      <c r="L29" s="338"/>
      <c r="M29" s="338"/>
      <c r="N29" s="338"/>
      <c r="O29" s="338"/>
      <c r="P29" s="338"/>
      <c r="Q29" s="338"/>
      <c r="R29" s="338"/>
      <c r="S29" s="340">
        <f t="shared" si="3"/>
        <v>1.26</v>
      </c>
      <c r="U29" s="338"/>
      <c r="V29" s="338"/>
      <c r="W29" s="338"/>
      <c r="X29" s="338"/>
      <c r="Y29" s="338"/>
      <c r="Z29" s="338"/>
      <c r="AA29" s="339">
        <v>1.26</v>
      </c>
      <c r="AB29" s="338"/>
      <c r="AC29" s="338"/>
      <c r="AD29" s="338"/>
      <c r="AE29" s="340">
        <f t="shared" si="4"/>
        <v>1.26</v>
      </c>
      <c r="AG29" s="338"/>
      <c r="AH29" s="338"/>
      <c r="AI29" s="338"/>
      <c r="AJ29" s="338"/>
      <c r="AK29" s="339">
        <v>1.26</v>
      </c>
      <c r="AL29" s="338"/>
      <c r="AM29" s="338"/>
      <c r="AN29" s="340">
        <f t="shared" si="5"/>
        <v>1.26</v>
      </c>
      <c r="AO29" s="361"/>
      <c r="AP29" s="338"/>
      <c r="AQ29" s="338"/>
      <c r="AR29" s="338"/>
      <c r="AS29" s="338">
        <f>S29+AE29+AN29</f>
        <v>3.7800000000000002</v>
      </c>
      <c r="AT29" s="337" t="s">
        <v>17</v>
      </c>
      <c r="AU29" s="323">
        <v>4</v>
      </c>
    </row>
    <row r="30" spans="2:47" s="323" customFormat="1" ht="50.25" customHeight="1">
      <c r="B30" s="322" t="s">
        <v>314</v>
      </c>
      <c r="C30" s="334" t="s">
        <v>199</v>
      </c>
      <c r="D30" s="335" t="s">
        <v>202</v>
      </c>
      <c r="E30" s="335"/>
      <c r="F30" s="335" t="s">
        <v>203</v>
      </c>
      <c r="G30" s="336"/>
      <c r="H30" s="337" t="s">
        <v>17</v>
      </c>
      <c r="I30" s="339">
        <v>1.47</v>
      </c>
      <c r="J30" s="339">
        <v>1.47</v>
      </c>
      <c r="K30" s="338"/>
      <c r="L30" s="362">
        <v>1.47</v>
      </c>
      <c r="M30" s="339">
        <v>1.47</v>
      </c>
      <c r="N30" s="339">
        <v>1.47</v>
      </c>
      <c r="O30" s="339">
        <v>1.47</v>
      </c>
      <c r="P30" s="339">
        <v>1.47</v>
      </c>
      <c r="Q30" s="338"/>
      <c r="R30" s="338"/>
      <c r="S30" s="340">
        <f t="shared" si="3"/>
        <v>10.290000000000001</v>
      </c>
      <c r="U30" s="339">
        <v>1.47</v>
      </c>
      <c r="V30" s="339">
        <v>1.47</v>
      </c>
      <c r="W30" s="339">
        <v>1.47</v>
      </c>
      <c r="X30" s="339">
        <v>1.47</v>
      </c>
      <c r="Y30" s="339">
        <v>1.47</v>
      </c>
      <c r="Z30" s="344"/>
      <c r="AA30" s="339">
        <v>1.47</v>
      </c>
      <c r="AB30" s="338"/>
      <c r="AC30" s="338"/>
      <c r="AD30" s="338"/>
      <c r="AE30" s="340">
        <f t="shared" si="4"/>
        <v>8.82</v>
      </c>
      <c r="AG30" s="363"/>
      <c r="AH30" s="363"/>
      <c r="AI30" s="344"/>
      <c r="AJ30" s="344"/>
      <c r="AK30" s="344"/>
      <c r="AL30" s="344"/>
      <c r="AM30" s="338"/>
      <c r="AN30" s="340">
        <f t="shared" si="5"/>
        <v>0</v>
      </c>
      <c r="AO30" s="361"/>
      <c r="AP30" s="338"/>
      <c r="AQ30" s="338"/>
      <c r="AR30" s="338"/>
      <c r="AS30" s="338">
        <f>S30+AE30+AN30</f>
        <v>19.11</v>
      </c>
      <c r="AT30" s="337" t="s">
        <v>17</v>
      </c>
      <c r="AU30" s="323">
        <v>12</v>
      </c>
    </row>
    <row r="31" spans="2:47" s="323" customFormat="1" ht="50.25" customHeight="1">
      <c r="B31" s="322" t="s">
        <v>314</v>
      </c>
      <c r="C31" s="334" t="s">
        <v>199</v>
      </c>
      <c r="D31" s="335" t="s">
        <v>204</v>
      </c>
      <c r="E31" s="335"/>
      <c r="F31" s="335" t="s">
        <v>205</v>
      </c>
      <c r="G31" s="336"/>
      <c r="H31" s="337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40">
        <f t="shared" si="3"/>
        <v>0</v>
      </c>
      <c r="U31" s="338"/>
      <c r="V31" s="338"/>
      <c r="W31" s="338"/>
      <c r="X31" s="364"/>
      <c r="Y31" s="344"/>
      <c r="Z31" s="365"/>
      <c r="AA31" s="365"/>
      <c r="AB31" s="338"/>
      <c r="AC31" s="338"/>
      <c r="AD31" s="338">
        <v>1.68</v>
      </c>
      <c r="AE31" s="340">
        <f t="shared" si="4"/>
        <v>1.68</v>
      </c>
      <c r="AG31" s="339">
        <v>1.68</v>
      </c>
      <c r="AH31" s="346">
        <v>1.68</v>
      </c>
      <c r="AI31" s="356">
        <v>1.68</v>
      </c>
      <c r="AJ31" s="356">
        <v>1.68</v>
      </c>
      <c r="AK31" s="365"/>
      <c r="AL31" s="344"/>
      <c r="AM31" s="349">
        <v>1.68</v>
      </c>
      <c r="AN31" s="340">
        <f t="shared" si="5"/>
        <v>8.4</v>
      </c>
      <c r="AO31" s="361"/>
      <c r="AP31" s="338"/>
      <c r="AQ31" s="338"/>
      <c r="AR31" s="338"/>
      <c r="AS31" s="338">
        <f>S31+AE31+AN31</f>
        <v>10.08</v>
      </c>
      <c r="AT31" s="337" t="s">
        <v>17</v>
      </c>
      <c r="AU31" s="323">
        <v>7</v>
      </c>
    </row>
    <row r="32" spans="2:47" s="323" customFormat="1" ht="50.25" customHeight="1">
      <c r="B32" s="322" t="s">
        <v>314</v>
      </c>
      <c r="C32" s="342" t="s">
        <v>190</v>
      </c>
      <c r="D32" s="335" t="s">
        <v>200</v>
      </c>
      <c r="E32" s="335"/>
      <c r="F32" s="335" t="s">
        <v>201</v>
      </c>
      <c r="G32" s="336"/>
      <c r="H32" s="337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40">
        <f t="shared" si="3"/>
        <v>0</v>
      </c>
      <c r="U32" s="338"/>
      <c r="V32" s="338"/>
      <c r="W32" s="338"/>
      <c r="X32" s="366">
        <v>1.26</v>
      </c>
      <c r="Y32" s="363"/>
      <c r="Z32" s="351"/>
      <c r="AA32" s="365"/>
      <c r="AB32" s="338"/>
      <c r="AC32" s="338"/>
      <c r="AD32" s="338"/>
      <c r="AE32" s="340">
        <f t="shared" si="4"/>
        <v>1.26</v>
      </c>
      <c r="AG32" s="338"/>
      <c r="AH32" s="350"/>
      <c r="AI32" s="339">
        <v>1.26</v>
      </c>
      <c r="AJ32" s="338"/>
      <c r="AK32" s="351"/>
      <c r="AL32" s="338"/>
      <c r="AM32" s="351"/>
      <c r="AN32" s="340">
        <f t="shared" si="5"/>
        <v>1.26</v>
      </c>
      <c r="AO32" s="361"/>
      <c r="AP32" s="338"/>
      <c r="AQ32" s="338"/>
      <c r="AR32" s="338"/>
      <c r="AS32" s="338">
        <f>S32+AE32+AN32</f>
        <v>2.52</v>
      </c>
      <c r="AT32" s="337" t="s">
        <v>17</v>
      </c>
      <c r="AU32" s="323">
        <v>2</v>
      </c>
    </row>
    <row r="33" spans="2:46" s="323" customFormat="1" ht="50.25" customHeight="1">
      <c r="B33" s="322"/>
      <c r="C33" s="334" t="s">
        <v>206</v>
      </c>
      <c r="D33" s="335"/>
      <c r="E33" s="335"/>
      <c r="F33" s="335"/>
      <c r="G33" s="336"/>
      <c r="H33" s="337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40">
        <f t="shared" si="3"/>
        <v>0</v>
      </c>
      <c r="U33" s="338"/>
      <c r="V33" s="338"/>
      <c r="W33" s="338"/>
      <c r="X33" s="338"/>
      <c r="Y33" s="353"/>
      <c r="Z33" s="353"/>
      <c r="AA33" s="338"/>
      <c r="AB33" s="338"/>
      <c r="AC33" s="338"/>
      <c r="AD33" s="338"/>
      <c r="AE33" s="340">
        <f t="shared" si="4"/>
        <v>0</v>
      </c>
      <c r="AG33" s="338"/>
      <c r="AH33" s="350"/>
      <c r="AI33" s="367"/>
      <c r="AJ33" s="367"/>
      <c r="AK33" s="368"/>
      <c r="AL33" s="353"/>
      <c r="AM33" s="351"/>
      <c r="AN33" s="340">
        <f t="shared" si="5"/>
        <v>0</v>
      </c>
      <c r="AO33" s="361"/>
      <c r="AP33" s="338"/>
      <c r="AQ33" s="338"/>
      <c r="AR33" s="338"/>
      <c r="AS33" s="338"/>
      <c r="AT33" s="337"/>
    </row>
    <row r="34" spans="2:49" s="323" customFormat="1" ht="50.25" customHeight="1">
      <c r="B34" s="322" t="s">
        <v>314</v>
      </c>
      <c r="C34" s="334"/>
      <c r="D34" s="335" t="s">
        <v>207</v>
      </c>
      <c r="E34" s="335"/>
      <c r="F34" s="335" t="s">
        <v>208</v>
      </c>
      <c r="G34" s="336"/>
      <c r="H34" s="337" t="s">
        <v>17</v>
      </c>
      <c r="I34" s="338"/>
      <c r="J34" s="338"/>
      <c r="K34" s="338"/>
      <c r="L34" s="338"/>
      <c r="M34" s="338"/>
      <c r="N34" s="338"/>
      <c r="O34" s="338"/>
      <c r="P34" s="338"/>
      <c r="Q34" s="338"/>
      <c r="R34" s="362">
        <v>1.2</v>
      </c>
      <c r="S34" s="340">
        <f t="shared" si="3"/>
        <v>1.2</v>
      </c>
      <c r="U34" s="338"/>
      <c r="V34" s="338"/>
      <c r="W34" s="338"/>
      <c r="X34" s="353"/>
      <c r="Y34" s="353"/>
      <c r="Z34" s="353"/>
      <c r="AA34" s="353"/>
      <c r="AB34" s="338"/>
      <c r="AC34" s="338"/>
      <c r="AD34" s="338"/>
      <c r="AE34" s="340">
        <f t="shared" si="4"/>
        <v>0</v>
      </c>
      <c r="AG34" s="338"/>
      <c r="AH34" s="350"/>
      <c r="AI34" s="338"/>
      <c r="AJ34" s="338"/>
      <c r="AK34" s="368"/>
      <c r="AL34" s="353"/>
      <c r="AM34" s="338"/>
      <c r="AN34" s="340">
        <f t="shared" si="5"/>
        <v>0</v>
      </c>
      <c r="AO34" s="361"/>
      <c r="AP34" s="338"/>
      <c r="AQ34" s="338"/>
      <c r="AR34" s="338"/>
      <c r="AS34" s="338">
        <f>S34+AE34+AN34</f>
        <v>1.2</v>
      </c>
      <c r="AT34" s="337" t="s">
        <v>17</v>
      </c>
      <c r="AU34" s="323">
        <v>1</v>
      </c>
      <c r="AW34" s="325">
        <f>SUM(AS29:AS34)</f>
        <v>36.690000000000005</v>
      </c>
    </row>
    <row r="35" spans="2:46" s="323" customFormat="1" ht="50.25" customHeight="1">
      <c r="B35" s="322" t="s">
        <v>315</v>
      </c>
      <c r="C35" s="504" t="s">
        <v>209</v>
      </c>
      <c r="D35" s="502"/>
      <c r="E35" s="502"/>
      <c r="F35" s="502"/>
      <c r="G35" s="503"/>
      <c r="H35" s="338" t="s">
        <v>17</v>
      </c>
      <c r="I35" s="338"/>
      <c r="J35" s="505">
        <v>120.76</v>
      </c>
      <c r="K35" s="506"/>
      <c r="L35" s="506"/>
      <c r="M35" s="507"/>
      <c r="N35" s="338"/>
      <c r="O35" s="338"/>
      <c r="P35" s="338"/>
      <c r="Q35" s="338"/>
      <c r="R35" s="338"/>
      <c r="S35" s="340">
        <f t="shared" si="3"/>
        <v>120.76</v>
      </c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40">
        <f t="shared" si="4"/>
        <v>0</v>
      </c>
      <c r="AG35" s="338"/>
      <c r="AH35" s="338"/>
      <c r="AI35" s="338"/>
      <c r="AJ35" s="338"/>
      <c r="AK35" s="338"/>
      <c r="AL35" s="338"/>
      <c r="AM35" s="338"/>
      <c r="AN35" s="340">
        <f t="shared" si="5"/>
        <v>0</v>
      </c>
      <c r="AO35" s="341"/>
      <c r="AP35" s="338"/>
      <c r="AQ35" s="338"/>
      <c r="AR35" s="338"/>
      <c r="AS35" s="338">
        <f>S35+AE35+AN35</f>
        <v>120.76</v>
      </c>
      <c r="AT35" s="337" t="s">
        <v>17</v>
      </c>
    </row>
    <row r="36" spans="2:46" s="323" customFormat="1" ht="50.25" customHeight="1">
      <c r="B36" s="322" t="s">
        <v>315</v>
      </c>
      <c r="C36" s="369" t="s">
        <v>210</v>
      </c>
      <c r="D36" s="335"/>
      <c r="E36" s="335"/>
      <c r="F36" s="335"/>
      <c r="G36" s="336"/>
      <c r="H36" s="338" t="s">
        <v>17</v>
      </c>
      <c r="I36" s="338"/>
      <c r="J36" s="505">
        <v>120.76</v>
      </c>
      <c r="K36" s="506"/>
      <c r="L36" s="506"/>
      <c r="M36" s="507"/>
      <c r="N36" s="338"/>
      <c r="O36" s="338"/>
      <c r="P36" s="338"/>
      <c r="Q36" s="338"/>
      <c r="R36" s="338"/>
      <c r="S36" s="340">
        <f t="shared" si="3"/>
        <v>120.76</v>
      </c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>
        <f t="shared" si="4"/>
        <v>0</v>
      </c>
      <c r="AG36" s="340"/>
      <c r="AH36" s="340"/>
      <c r="AI36" s="340"/>
      <c r="AJ36" s="340"/>
      <c r="AK36" s="340"/>
      <c r="AL36" s="340"/>
      <c r="AM36" s="340"/>
      <c r="AN36" s="340">
        <f t="shared" si="5"/>
        <v>0</v>
      </c>
      <c r="AO36" s="324"/>
      <c r="AP36" s="338"/>
      <c r="AQ36" s="338"/>
      <c r="AR36" s="338"/>
      <c r="AS36" s="338">
        <f>S36+AE36+AN36</f>
        <v>120.76</v>
      </c>
      <c r="AT36" s="337" t="s">
        <v>17</v>
      </c>
    </row>
    <row r="37" spans="2:46" s="323" customFormat="1" ht="50.25" customHeight="1">
      <c r="B37" s="322"/>
      <c r="C37" s="369"/>
      <c r="D37" s="335"/>
      <c r="E37" s="335"/>
      <c r="F37" s="335"/>
      <c r="G37" s="336"/>
      <c r="H37" s="337"/>
      <c r="I37" s="370"/>
      <c r="J37" s="370"/>
      <c r="K37" s="370"/>
      <c r="L37" s="370"/>
      <c r="M37" s="370"/>
      <c r="N37" s="370"/>
      <c r="O37" s="370"/>
      <c r="P37" s="370"/>
      <c r="Q37" s="370"/>
      <c r="R37" s="370" t="s">
        <v>14</v>
      </c>
      <c r="S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2" t="s">
        <v>14</v>
      </c>
      <c r="AE37" s="371"/>
      <c r="AG37" s="371"/>
      <c r="AH37" s="371"/>
      <c r="AI37" s="371"/>
      <c r="AJ37" s="371"/>
      <c r="AK37" s="371"/>
      <c r="AL37" s="371"/>
      <c r="AM37" s="371"/>
      <c r="AN37" s="371"/>
      <c r="AO37" s="324"/>
      <c r="AP37" s="340">
        <f>SUM(AP11:AP36)</f>
        <v>24</v>
      </c>
      <c r="AQ37" s="340">
        <f>SUM(AQ11:AQ36)</f>
        <v>37</v>
      </c>
      <c r="AR37" s="340">
        <f>SUM(AR11:AR36)</f>
        <v>5.8</v>
      </c>
      <c r="AS37" s="371"/>
      <c r="AT37" s="371"/>
    </row>
    <row r="38" spans="2:41" s="323" customFormat="1" ht="18.75">
      <c r="B38" s="322"/>
      <c r="C38" s="325"/>
      <c r="D38" s="325"/>
      <c r="E38" s="325"/>
      <c r="F38" s="325"/>
      <c r="G38" s="325"/>
      <c r="H38" s="322"/>
      <c r="AO38" s="324"/>
    </row>
    <row r="39" spans="2:41" s="323" customFormat="1" ht="18.75">
      <c r="B39" s="322"/>
      <c r="AO39" s="324"/>
    </row>
    <row r="40" spans="2:41" s="323" customFormat="1" ht="18.75">
      <c r="B40" s="322"/>
      <c r="AO40" s="324"/>
    </row>
    <row r="41" spans="2:41" s="323" customFormat="1" ht="18.75">
      <c r="B41" s="322"/>
      <c r="AO41" s="324"/>
    </row>
    <row r="42" spans="2:41" s="323" customFormat="1" ht="18.75">
      <c r="B42" s="322"/>
      <c r="AO42" s="324"/>
    </row>
    <row r="43" spans="2:41" s="323" customFormat="1" ht="18.75">
      <c r="B43" s="322"/>
      <c r="AO43" s="324"/>
    </row>
    <row r="44" spans="2:41" s="323" customFormat="1" ht="18.75">
      <c r="B44" s="322"/>
      <c r="AO44" s="324"/>
    </row>
    <row r="45" spans="2:41" s="323" customFormat="1" ht="18.75">
      <c r="B45" s="322"/>
      <c r="AO45" s="324"/>
    </row>
  </sheetData>
  <sheetProtection/>
  <mergeCells count="12">
    <mergeCell ref="AP8:AT8"/>
    <mergeCell ref="D12:G12"/>
    <mergeCell ref="C3:M3"/>
    <mergeCell ref="AG8:AN8"/>
    <mergeCell ref="C21:G21"/>
    <mergeCell ref="U8:AE8"/>
    <mergeCell ref="C28:G28"/>
    <mergeCell ref="C35:G35"/>
    <mergeCell ref="J35:M35"/>
    <mergeCell ref="J36:M36"/>
    <mergeCell ref="I8:S8"/>
    <mergeCell ref="C27:G27"/>
  </mergeCells>
  <printOptions/>
  <pageMargins left="0.5118110236220472" right="0.5118110236220472" top="0.7874015748031497" bottom="0.7874015748031497" header="0.31496062992125984" footer="0.31496062992125984"/>
  <pageSetup fitToHeight="1000" fitToWidth="1" horizontalDpi="600" verticalDpi="600" orientation="portrait" paperSize="9" scale="21" r:id="rId1"/>
  <headerFooter>
    <oddFooter>&amp;L&amp;P/&amp;N&amp;Clevantamento de remoções por blocos</oddFooter>
  </headerFooter>
  <colBreaks count="3" manualBreakCount="3">
    <brk id="20" max="36" man="1"/>
    <brk id="31" max="36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Afonso Maria Vilela de Brito</dc:creator>
  <cp:keywords/>
  <dc:description/>
  <cp:lastModifiedBy>Alfredo Antonio Nicolau Macedo Cunha</cp:lastModifiedBy>
  <cp:lastPrinted>2018-12-13T16:50:58Z</cp:lastPrinted>
  <dcterms:created xsi:type="dcterms:W3CDTF">2018-10-22T14:35:43Z</dcterms:created>
  <dcterms:modified xsi:type="dcterms:W3CDTF">2019-12-13T15:11:14Z</dcterms:modified>
  <cp:category/>
  <cp:version/>
  <cp:contentType/>
  <cp:contentStatus/>
</cp:coreProperties>
</file>